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2010" windowHeight="14715"/>
  </bookViews>
  <sheets>
    <sheet name="Rekapitulace stavby" sheetId="1" r:id="rId1"/>
    <sheet name="15-07-17 - BYTOVÝ DŮM, TŘ..." sheetId="2" r:id="rId2"/>
  </sheets>
  <definedNames>
    <definedName name="_xlnm.Print_Titles" localSheetId="1">'15-07-17 - BYTOVÝ DŮM, TŘ...'!$132:$132</definedName>
    <definedName name="_xlnm.Print_Titles" localSheetId="0">'Rekapitulace stavby'!$85:$85</definedName>
    <definedName name="_xlnm.Print_Area" localSheetId="1">'15-07-17 - BYTOVÝ DŮM, TŘ...'!$C$4:$Q$70,'15-07-17 - BYTOVÝ DŮM, TŘ...'!$C$76:$Q$117,'15-07-17 - BYTOVÝ DŮM, TŘ...'!$C$123:$Q$242</definedName>
    <definedName name="_xlnm.Print_Area" localSheetId="0">'Rekapitulace stavby'!$C$4:$AP$70,'Rekapitulace stavby'!$C$76:$AP$96</definedName>
  </definedNames>
  <calcPr calcId="171027"/>
</workbook>
</file>

<file path=xl/calcChain.xml><?xml version="1.0" encoding="utf-8"?>
<calcChain xmlns="http://schemas.openxmlformats.org/spreadsheetml/2006/main">
  <c r="AY88" i="1" l="1"/>
  <c r="AX88" i="1"/>
  <c r="BI242" i="2"/>
  <c r="BH242" i="2"/>
  <c r="BG242" i="2"/>
  <c r="BE242" i="2"/>
  <c r="BK242" i="2"/>
  <c r="N242" i="2" s="1"/>
  <c r="BF242" i="2" s="1"/>
  <c r="BI241" i="2"/>
  <c r="BH241" i="2"/>
  <c r="BG241" i="2"/>
  <c r="BF241" i="2"/>
  <c r="BE241" i="2"/>
  <c r="N241" i="2"/>
  <c r="BK241" i="2"/>
  <c r="BI240" i="2"/>
  <c r="BH240" i="2"/>
  <c r="BG240" i="2"/>
  <c r="BF240" i="2"/>
  <c r="BE240" i="2"/>
  <c r="N240" i="2"/>
  <c r="BK240" i="2"/>
  <c r="BI239" i="2"/>
  <c r="BH239" i="2"/>
  <c r="BG239" i="2"/>
  <c r="BE239" i="2"/>
  <c r="BK239" i="2"/>
  <c r="N239" i="2" s="1"/>
  <c r="BF239" i="2" s="1"/>
  <c r="BI238" i="2"/>
  <c r="BH238" i="2"/>
  <c r="BG238" i="2"/>
  <c r="BE238" i="2"/>
  <c r="N238" i="2"/>
  <c r="BF238" i="2" s="1"/>
  <c r="BK238" i="2"/>
  <c r="BK237" i="2" s="1"/>
  <c r="N237" i="2" s="1"/>
  <c r="N107" i="2" s="1"/>
  <c r="BI236" i="2"/>
  <c r="BH236" i="2"/>
  <c r="BG236" i="2"/>
  <c r="BE236" i="2"/>
  <c r="AA236" i="2"/>
  <c r="AA235" i="2" s="1"/>
  <c r="AA234" i="2" s="1"/>
  <c r="Y236" i="2"/>
  <c r="Y235" i="2" s="1"/>
  <c r="Y234" i="2" s="1"/>
  <c r="W236" i="2"/>
  <c r="W235" i="2" s="1"/>
  <c r="W234" i="2" s="1"/>
  <c r="BK236" i="2"/>
  <c r="BK235" i="2" s="1"/>
  <c r="N236" i="2"/>
  <c r="BF236" i="2" s="1"/>
  <c r="BI233" i="2"/>
  <c r="BH233" i="2"/>
  <c r="BG233" i="2"/>
  <c r="BE233" i="2"/>
  <c r="AA233" i="2"/>
  <c r="Y233" i="2"/>
  <c r="W233" i="2"/>
  <c r="BK233" i="2"/>
  <c r="N233" i="2"/>
  <c r="BF233" i="2" s="1"/>
  <c r="BI232" i="2"/>
  <c r="BH232" i="2"/>
  <c r="BG232" i="2"/>
  <c r="BF232" i="2"/>
  <c r="BE232" i="2"/>
  <c r="AA232" i="2"/>
  <c r="AA231" i="2" s="1"/>
  <c r="Y232" i="2"/>
  <c r="Y231" i="2" s="1"/>
  <c r="W232" i="2"/>
  <c r="W231" i="2" s="1"/>
  <c r="BK232" i="2"/>
  <c r="BK231" i="2" s="1"/>
  <c r="N231" i="2" s="1"/>
  <c r="N104" i="2" s="1"/>
  <c r="N232" i="2"/>
  <c r="BI230" i="2"/>
  <c r="BH230" i="2"/>
  <c r="BG230" i="2"/>
  <c r="BF230" i="2"/>
  <c r="BE230" i="2"/>
  <c r="AA230" i="2"/>
  <c r="Y230" i="2"/>
  <c r="W230" i="2"/>
  <c r="BK230" i="2"/>
  <c r="N230" i="2"/>
  <c r="BI229" i="2"/>
  <c r="BH229" i="2"/>
  <c r="BG229" i="2"/>
  <c r="BE229" i="2"/>
  <c r="AA229" i="2"/>
  <c r="AA228" i="2" s="1"/>
  <c r="Y229" i="2"/>
  <c r="Y228" i="2" s="1"/>
  <c r="W229" i="2"/>
  <c r="W228" i="2" s="1"/>
  <c r="BK229" i="2"/>
  <c r="BK228" i="2" s="1"/>
  <c r="N228" i="2" s="1"/>
  <c r="N103" i="2" s="1"/>
  <c r="N229" i="2"/>
  <c r="BF229" i="2" s="1"/>
  <c r="BI227" i="2"/>
  <c r="BH227" i="2"/>
  <c r="BG227" i="2"/>
  <c r="BF227" i="2"/>
  <c r="BE227" i="2"/>
  <c r="AA227" i="2"/>
  <c r="Y227" i="2"/>
  <c r="W227" i="2"/>
  <c r="BK227" i="2"/>
  <c r="N227" i="2"/>
  <c r="BI226" i="2"/>
  <c r="BH226" i="2"/>
  <c r="BG226" i="2"/>
  <c r="BE226" i="2"/>
  <c r="AA226" i="2"/>
  <c r="Y226" i="2"/>
  <c r="W226" i="2"/>
  <c r="BK226" i="2"/>
  <c r="N226" i="2"/>
  <c r="BF226" i="2" s="1"/>
  <c r="BI225" i="2"/>
  <c r="BH225" i="2"/>
  <c r="BG225" i="2"/>
  <c r="BF225" i="2"/>
  <c r="BE225" i="2"/>
  <c r="AA225" i="2"/>
  <c r="Y225" i="2"/>
  <c r="W225" i="2"/>
  <c r="BK225" i="2"/>
  <c r="N225" i="2"/>
  <c r="BI224" i="2"/>
  <c r="BH224" i="2"/>
  <c r="BG224" i="2"/>
  <c r="BE224" i="2"/>
  <c r="AA224" i="2"/>
  <c r="AA223" i="2" s="1"/>
  <c r="Y224" i="2"/>
  <c r="Y223" i="2" s="1"/>
  <c r="W224" i="2"/>
  <c r="W223" i="2" s="1"/>
  <c r="BK224" i="2"/>
  <c r="BK223" i="2" s="1"/>
  <c r="N223" i="2" s="1"/>
  <c r="N102" i="2" s="1"/>
  <c r="N224" i="2"/>
  <c r="BF224" i="2" s="1"/>
  <c r="BI222" i="2"/>
  <c r="BH222" i="2"/>
  <c r="BG222" i="2"/>
  <c r="BE222" i="2"/>
  <c r="AA222" i="2"/>
  <c r="Y222" i="2"/>
  <c r="W222" i="2"/>
  <c r="BK222" i="2"/>
  <c r="N222" i="2"/>
  <c r="BF222" i="2" s="1"/>
  <c r="BI221" i="2"/>
  <c r="BH221" i="2"/>
  <c r="BG221" i="2"/>
  <c r="BF221" i="2"/>
  <c r="BE221" i="2"/>
  <c r="AA221" i="2"/>
  <c r="AA220" i="2" s="1"/>
  <c r="Y221" i="2"/>
  <c r="Y220" i="2" s="1"/>
  <c r="W221" i="2"/>
  <c r="W220" i="2" s="1"/>
  <c r="BK221" i="2"/>
  <c r="BK220" i="2" s="1"/>
  <c r="N220" i="2" s="1"/>
  <c r="N101" i="2" s="1"/>
  <c r="N221" i="2"/>
  <c r="BI219" i="2"/>
  <c r="BH219" i="2"/>
  <c r="BG219" i="2"/>
  <c r="BE219" i="2"/>
  <c r="AA219" i="2"/>
  <c r="Y219" i="2"/>
  <c r="W219" i="2"/>
  <c r="BK219" i="2"/>
  <c r="N219" i="2"/>
  <c r="BF219" i="2" s="1"/>
  <c r="BI218" i="2"/>
  <c r="BH218" i="2"/>
  <c r="BG218" i="2"/>
  <c r="BF218" i="2"/>
  <c r="BE218" i="2"/>
  <c r="AA218" i="2"/>
  <c r="Y218" i="2"/>
  <c r="W218" i="2"/>
  <c r="BK218" i="2"/>
  <c r="N218" i="2"/>
  <c r="BI217" i="2"/>
  <c r="BH217" i="2"/>
  <c r="BG217" i="2"/>
  <c r="BE217" i="2"/>
  <c r="AA217" i="2"/>
  <c r="Y217" i="2"/>
  <c r="W217" i="2"/>
  <c r="BK217" i="2"/>
  <c r="N217" i="2"/>
  <c r="BF217" i="2" s="1"/>
  <c r="BI216" i="2"/>
  <c r="BH216" i="2"/>
  <c r="BG216" i="2"/>
  <c r="BF216" i="2"/>
  <c r="BE216" i="2"/>
  <c r="AA216" i="2"/>
  <c r="Y216" i="2"/>
  <c r="W216" i="2"/>
  <c r="BK216" i="2"/>
  <c r="N216" i="2"/>
  <c r="BI215" i="2"/>
  <c r="BH215" i="2"/>
  <c r="BG215" i="2"/>
  <c r="BE215" i="2"/>
  <c r="AA215" i="2"/>
  <c r="Y215" i="2"/>
  <c r="W215" i="2"/>
  <c r="BK215" i="2"/>
  <c r="N215" i="2"/>
  <c r="BF215" i="2" s="1"/>
  <c r="BI214" i="2"/>
  <c r="BH214" i="2"/>
  <c r="BG214" i="2"/>
  <c r="BE214" i="2"/>
  <c r="AA214" i="2"/>
  <c r="Y214" i="2"/>
  <c r="W214" i="2"/>
  <c r="BK214" i="2"/>
  <c r="N214" i="2"/>
  <c r="BF214" i="2" s="1"/>
  <c r="BI213" i="2"/>
  <c r="BH213" i="2"/>
  <c r="BG213" i="2"/>
  <c r="BE213" i="2"/>
  <c r="AA213" i="2"/>
  <c r="Y213" i="2"/>
  <c r="W213" i="2"/>
  <c r="BK213" i="2"/>
  <c r="N213" i="2"/>
  <c r="BF213" i="2" s="1"/>
  <c r="BI212" i="2"/>
  <c r="BH212" i="2"/>
  <c r="BG212" i="2"/>
  <c r="BF212" i="2"/>
  <c r="BE212" i="2"/>
  <c r="AA212" i="2"/>
  <c r="AA211" i="2" s="1"/>
  <c r="AA210" i="2" s="1"/>
  <c r="Y212" i="2"/>
  <c r="Y211" i="2" s="1"/>
  <c r="Y210" i="2" s="1"/>
  <c r="W212" i="2"/>
  <c r="W211" i="2" s="1"/>
  <c r="BK212" i="2"/>
  <c r="BK211" i="2" s="1"/>
  <c r="N212" i="2"/>
  <c r="BI209" i="2"/>
  <c r="BH209" i="2"/>
  <c r="BG209" i="2"/>
  <c r="BF209" i="2"/>
  <c r="BE209" i="2"/>
  <c r="AA209" i="2"/>
  <c r="AA208" i="2" s="1"/>
  <c r="Y209" i="2"/>
  <c r="Y208" i="2" s="1"/>
  <c r="W209" i="2"/>
  <c r="W208" i="2" s="1"/>
  <c r="BK209" i="2"/>
  <c r="BK208" i="2" s="1"/>
  <c r="N208" i="2" s="1"/>
  <c r="N98" i="2" s="1"/>
  <c r="N209" i="2"/>
  <c r="BI207" i="2"/>
  <c r="BH207" i="2"/>
  <c r="BG207" i="2"/>
  <c r="BF207" i="2"/>
  <c r="BE207" i="2"/>
  <c r="AA207" i="2"/>
  <c r="Y207" i="2"/>
  <c r="W207" i="2"/>
  <c r="BK207" i="2"/>
  <c r="N207" i="2"/>
  <c r="BI206" i="2"/>
  <c r="BH206" i="2"/>
  <c r="BG206" i="2"/>
  <c r="BE206" i="2"/>
  <c r="AA206" i="2"/>
  <c r="Y206" i="2"/>
  <c r="W206" i="2"/>
  <c r="BK206" i="2"/>
  <c r="N206" i="2"/>
  <c r="BF206" i="2" s="1"/>
  <c r="BI205" i="2"/>
  <c r="BH205" i="2"/>
  <c r="BG205" i="2"/>
  <c r="BE205" i="2"/>
  <c r="AA205" i="2"/>
  <c r="Y205" i="2"/>
  <c r="W205" i="2"/>
  <c r="BK205" i="2"/>
  <c r="N205" i="2"/>
  <c r="BF205" i="2" s="1"/>
  <c r="BI204" i="2"/>
  <c r="BH204" i="2"/>
  <c r="BG204" i="2"/>
  <c r="BE204" i="2"/>
  <c r="AA204" i="2"/>
  <c r="Y204" i="2"/>
  <c r="W204" i="2"/>
  <c r="BK204" i="2"/>
  <c r="N204" i="2"/>
  <c r="BF204" i="2" s="1"/>
  <c r="BI203" i="2"/>
  <c r="BH203" i="2"/>
  <c r="BG203" i="2"/>
  <c r="BF203" i="2"/>
  <c r="BE203" i="2"/>
  <c r="AA203" i="2"/>
  <c r="AA202" i="2" s="1"/>
  <c r="Y203" i="2"/>
  <c r="Y202" i="2" s="1"/>
  <c r="W203" i="2"/>
  <c r="W202" i="2" s="1"/>
  <c r="BK203" i="2"/>
  <c r="BK202" i="2" s="1"/>
  <c r="N202" i="2" s="1"/>
  <c r="N97" i="2" s="1"/>
  <c r="N203" i="2"/>
  <c r="BI201" i="2"/>
  <c r="BH201" i="2"/>
  <c r="BG201" i="2"/>
  <c r="BE201" i="2"/>
  <c r="AA201" i="2"/>
  <c r="AA200" i="2" s="1"/>
  <c r="Y201" i="2"/>
  <c r="Y200" i="2" s="1"/>
  <c r="W201" i="2"/>
  <c r="W200" i="2" s="1"/>
  <c r="BK201" i="2"/>
  <c r="BK200" i="2" s="1"/>
  <c r="N200" i="2" s="1"/>
  <c r="N96" i="2" s="1"/>
  <c r="N201" i="2"/>
  <c r="BF201" i="2" s="1"/>
  <c r="BI199" i="2"/>
  <c r="BH199" i="2"/>
  <c r="BG199" i="2"/>
  <c r="BE199" i="2"/>
  <c r="AA199" i="2"/>
  <c r="Y199" i="2"/>
  <c r="W199" i="2"/>
  <c r="BK199" i="2"/>
  <c r="N199" i="2"/>
  <c r="BF199" i="2" s="1"/>
  <c r="BI198" i="2"/>
  <c r="BH198" i="2"/>
  <c r="BG198" i="2"/>
  <c r="BF198" i="2"/>
  <c r="BE198" i="2"/>
  <c r="AA198" i="2"/>
  <c r="Y198" i="2"/>
  <c r="W198" i="2"/>
  <c r="BK198" i="2"/>
  <c r="N198" i="2"/>
  <c r="BI197" i="2"/>
  <c r="BH197" i="2"/>
  <c r="BG197" i="2"/>
  <c r="BE197" i="2"/>
  <c r="AA197" i="2"/>
  <c r="Y197" i="2"/>
  <c r="W197" i="2"/>
  <c r="BK197" i="2"/>
  <c r="N197" i="2"/>
  <c r="BF197" i="2" s="1"/>
  <c r="BI196" i="2"/>
  <c r="BH196" i="2"/>
  <c r="BG196" i="2"/>
  <c r="BF196" i="2"/>
  <c r="BE196" i="2"/>
  <c r="AA196" i="2"/>
  <c r="Y196" i="2"/>
  <c r="W196" i="2"/>
  <c r="BK196" i="2"/>
  <c r="N196" i="2"/>
  <c r="BI195" i="2"/>
  <c r="BH195" i="2"/>
  <c r="BG195" i="2"/>
  <c r="BE195" i="2"/>
  <c r="AA195" i="2"/>
  <c r="Y195" i="2"/>
  <c r="W195" i="2"/>
  <c r="BK195" i="2"/>
  <c r="N195" i="2"/>
  <c r="BF195" i="2" s="1"/>
  <c r="BI194" i="2"/>
  <c r="BH194" i="2"/>
  <c r="BG194" i="2"/>
  <c r="BF194" i="2"/>
  <c r="BE194" i="2"/>
  <c r="AA194" i="2"/>
  <c r="Y194" i="2"/>
  <c r="W194" i="2"/>
  <c r="BK194" i="2"/>
  <c r="N194" i="2"/>
  <c r="BI193" i="2"/>
  <c r="BH193" i="2"/>
  <c r="BG193" i="2"/>
  <c r="BE193" i="2"/>
  <c r="AA193" i="2"/>
  <c r="Y193" i="2"/>
  <c r="W193" i="2"/>
  <c r="BK193" i="2"/>
  <c r="N193" i="2"/>
  <c r="BF193" i="2" s="1"/>
  <c r="BI192" i="2"/>
  <c r="BH192" i="2"/>
  <c r="BG192" i="2"/>
  <c r="BF192" i="2"/>
  <c r="BE192" i="2"/>
  <c r="AA192" i="2"/>
  <c r="Y192" i="2"/>
  <c r="W192" i="2"/>
  <c r="BK192" i="2"/>
  <c r="N192" i="2"/>
  <c r="BI191" i="2"/>
  <c r="BH191" i="2"/>
  <c r="BG191" i="2"/>
  <c r="BE191" i="2"/>
  <c r="AA191" i="2"/>
  <c r="Y191" i="2"/>
  <c r="W191" i="2"/>
  <c r="BK191" i="2"/>
  <c r="N191" i="2"/>
  <c r="BF191" i="2" s="1"/>
  <c r="BI190" i="2"/>
  <c r="BH190" i="2"/>
  <c r="BG190" i="2"/>
  <c r="BF190" i="2"/>
  <c r="BE190" i="2"/>
  <c r="AA190" i="2"/>
  <c r="Y190" i="2"/>
  <c r="W190" i="2"/>
  <c r="BK190" i="2"/>
  <c r="N190" i="2"/>
  <c r="BI189" i="2"/>
  <c r="BH189" i="2"/>
  <c r="BG189" i="2"/>
  <c r="BE189" i="2"/>
  <c r="AA189" i="2"/>
  <c r="Y189" i="2"/>
  <c r="W189" i="2"/>
  <c r="BK189" i="2"/>
  <c r="N189" i="2"/>
  <c r="BF189" i="2" s="1"/>
  <c r="BI188" i="2"/>
  <c r="BH188" i="2"/>
  <c r="BG188" i="2"/>
  <c r="BF188" i="2"/>
  <c r="BE188" i="2"/>
  <c r="AA188" i="2"/>
  <c r="Y188" i="2"/>
  <c r="W188" i="2"/>
  <c r="BK188" i="2"/>
  <c r="N188" i="2"/>
  <c r="BI187" i="2"/>
  <c r="BH187" i="2"/>
  <c r="BG187" i="2"/>
  <c r="BE187" i="2"/>
  <c r="AA187" i="2"/>
  <c r="Y187" i="2"/>
  <c r="W187" i="2"/>
  <c r="BK187" i="2"/>
  <c r="N187" i="2"/>
  <c r="BF187" i="2" s="1"/>
  <c r="BI186" i="2"/>
  <c r="BH186" i="2"/>
  <c r="BG186" i="2"/>
  <c r="BF186" i="2"/>
  <c r="BE186" i="2"/>
  <c r="AA186" i="2"/>
  <c r="Y186" i="2"/>
  <c r="W186" i="2"/>
  <c r="BK186" i="2"/>
  <c r="N186" i="2"/>
  <c r="BI185" i="2"/>
  <c r="BH185" i="2"/>
  <c r="BG185" i="2"/>
  <c r="BE185" i="2"/>
  <c r="AA185" i="2"/>
  <c r="Y185" i="2"/>
  <c r="W185" i="2"/>
  <c r="BK185" i="2"/>
  <c r="N185" i="2"/>
  <c r="BF185" i="2" s="1"/>
  <c r="BI184" i="2"/>
  <c r="BH184" i="2"/>
  <c r="BG184" i="2"/>
  <c r="BF184" i="2"/>
  <c r="BE184" i="2"/>
  <c r="AA184" i="2"/>
  <c r="Y184" i="2"/>
  <c r="W184" i="2"/>
  <c r="BK184" i="2"/>
  <c r="N184" i="2"/>
  <c r="BI183" i="2"/>
  <c r="BH183" i="2"/>
  <c r="BG183" i="2"/>
  <c r="BE183" i="2"/>
  <c r="AA183" i="2"/>
  <c r="Y183" i="2"/>
  <c r="W183" i="2"/>
  <c r="BK183" i="2"/>
  <c r="N183" i="2"/>
  <c r="BF183" i="2" s="1"/>
  <c r="BI182" i="2"/>
  <c r="BH182" i="2"/>
  <c r="BG182" i="2"/>
  <c r="BF182" i="2"/>
  <c r="BE182" i="2"/>
  <c r="AA182" i="2"/>
  <c r="Y182" i="2"/>
  <c r="W182" i="2"/>
  <c r="BK182" i="2"/>
  <c r="N182" i="2"/>
  <c r="BI181" i="2"/>
  <c r="BH181" i="2"/>
  <c r="BG181" i="2"/>
  <c r="BE181" i="2"/>
  <c r="AA181" i="2"/>
  <c r="Y181" i="2"/>
  <c r="W181" i="2"/>
  <c r="BK181" i="2"/>
  <c r="N181" i="2"/>
  <c r="BF181" i="2" s="1"/>
  <c r="BI180" i="2"/>
  <c r="BH180" i="2"/>
  <c r="BG180" i="2"/>
  <c r="BF180" i="2"/>
  <c r="BE180" i="2"/>
  <c r="AA180" i="2"/>
  <c r="Y180" i="2"/>
  <c r="W180" i="2"/>
  <c r="BK180" i="2"/>
  <c r="N180" i="2"/>
  <c r="BI179" i="2"/>
  <c r="BH179" i="2"/>
  <c r="BG179" i="2"/>
  <c r="BE179" i="2"/>
  <c r="AA179" i="2"/>
  <c r="Y179" i="2"/>
  <c r="W179" i="2"/>
  <c r="BK179" i="2"/>
  <c r="N179" i="2"/>
  <c r="BF179" i="2" s="1"/>
  <c r="BI178" i="2"/>
  <c r="BH178" i="2"/>
  <c r="BG178" i="2"/>
  <c r="BF178" i="2"/>
  <c r="BE178" i="2"/>
  <c r="AA178" i="2"/>
  <c r="Y178" i="2"/>
  <c r="W178" i="2"/>
  <c r="BK178" i="2"/>
  <c r="N178" i="2"/>
  <c r="BI177" i="2"/>
  <c r="BH177" i="2"/>
  <c r="BG177" i="2"/>
  <c r="BE177" i="2"/>
  <c r="AA177" i="2"/>
  <c r="Y177" i="2"/>
  <c r="W177" i="2"/>
  <c r="BK177" i="2"/>
  <c r="N177" i="2"/>
  <c r="BF177" i="2" s="1"/>
  <c r="BI176" i="2"/>
  <c r="BH176" i="2"/>
  <c r="BG176" i="2"/>
  <c r="BF176" i="2"/>
  <c r="BE176" i="2"/>
  <c r="AA176" i="2"/>
  <c r="AA175" i="2" s="1"/>
  <c r="Y176" i="2"/>
  <c r="Y175" i="2" s="1"/>
  <c r="W176" i="2"/>
  <c r="W175" i="2" s="1"/>
  <c r="BK176" i="2"/>
  <c r="BK175" i="2" s="1"/>
  <c r="N175" i="2" s="1"/>
  <c r="N95" i="2" s="1"/>
  <c r="N176" i="2"/>
  <c r="BI174" i="2"/>
  <c r="BH174" i="2"/>
  <c r="BG174" i="2"/>
  <c r="BE174" i="2"/>
  <c r="AA174" i="2"/>
  <c r="Y174" i="2"/>
  <c r="W174" i="2"/>
  <c r="BK174" i="2"/>
  <c r="N174" i="2"/>
  <c r="BF174" i="2" s="1"/>
  <c r="BI173" i="2"/>
  <c r="BH173" i="2"/>
  <c r="BG173" i="2"/>
  <c r="BF173" i="2"/>
  <c r="BE173" i="2"/>
  <c r="AA173" i="2"/>
  <c r="AA172" i="2" s="1"/>
  <c r="Y173" i="2"/>
  <c r="Y172" i="2" s="1"/>
  <c r="W173" i="2"/>
  <c r="W172" i="2" s="1"/>
  <c r="BK173" i="2"/>
  <c r="BK172" i="2" s="1"/>
  <c r="N172" i="2" s="1"/>
  <c r="N94" i="2" s="1"/>
  <c r="N173" i="2"/>
  <c r="BI171" i="2"/>
  <c r="BH171" i="2"/>
  <c r="BG171" i="2"/>
  <c r="BF171" i="2"/>
  <c r="BE171" i="2"/>
  <c r="AA171" i="2"/>
  <c r="Y171" i="2"/>
  <c r="W171" i="2"/>
  <c r="BK171" i="2"/>
  <c r="N171" i="2"/>
  <c r="BI170" i="2"/>
  <c r="BH170" i="2"/>
  <c r="BG170" i="2"/>
  <c r="BE170" i="2"/>
  <c r="AA170" i="2"/>
  <c r="Y170" i="2"/>
  <c r="W170" i="2"/>
  <c r="BK170" i="2"/>
  <c r="N170" i="2"/>
  <c r="BF170" i="2" s="1"/>
  <c r="BI169" i="2"/>
  <c r="BH169" i="2"/>
  <c r="BG169" i="2"/>
  <c r="BE169" i="2"/>
  <c r="AA169" i="2"/>
  <c r="Y169" i="2"/>
  <c r="W169" i="2"/>
  <c r="BK169" i="2"/>
  <c r="N169" i="2"/>
  <c r="BF169" i="2" s="1"/>
  <c r="BI168" i="2"/>
  <c r="BH168" i="2"/>
  <c r="BG168" i="2"/>
  <c r="BE168" i="2"/>
  <c r="AA168" i="2"/>
  <c r="Y168" i="2"/>
  <c r="W168" i="2"/>
  <c r="BK168" i="2"/>
  <c r="N168" i="2"/>
  <c r="BF168" i="2" s="1"/>
  <c r="BI167" i="2"/>
  <c r="BH167" i="2"/>
  <c r="BG167" i="2"/>
  <c r="BF167" i="2"/>
  <c r="BE167" i="2"/>
  <c r="AA167" i="2"/>
  <c r="Y167" i="2"/>
  <c r="W167" i="2"/>
  <c r="BK167" i="2"/>
  <c r="N167" i="2"/>
  <c r="BI166" i="2"/>
  <c r="BH166" i="2"/>
  <c r="BG166" i="2"/>
  <c r="BE166" i="2"/>
  <c r="AA166" i="2"/>
  <c r="AA165" i="2" s="1"/>
  <c r="Y166" i="2"/>
  <c r="Y165" i="2" s="1"/>
  <c r="W166" i="2"/>
  <c r="W165" i="2" s="1"/>
  <c r="BK166" i="2"/>
  <c r="BK165" i="2" s="1"/>
  <c r="N165" i="2" s="1"/>
  <c r="N93" i="2" s="1"/>
  <c r="N166" i="2"/>
  <c r="BF166" i="2" s="1"/>
  <c r="BI164" i="2"/>
  <c r="BH164" i="2"/>
  <c r="BG164" i="2"/>
  <c r="BF164" i="2"/>
  <c r="BE164" i="2"/>
  <c r="AA164" i="2"/>
  <c r="AA163" i="2" s="1"/>
  <c r="Y164" i="2"/>
  <c r="Y163" i="2" s="1"/>
  <c r="W164" i="2"/>
  <c r="W163" i="2" s="1"/>
  <c r="BK164" i="2"/>
  <c r="BK163" i="2" s="1"/>
  <c r="N163" i="2" s="1"/>
  <c r="N92" i="2" s="1"/>
  <c r="N164" i="2"/>
  <c r="BI162" i="2"/>
  <c r="BH162" i="2"/>
  <c r="BG162" i="2"/>
  <c r="BF162" i="2"/>
  <c r="BE162" i="2"/>
  <c r="AA162" i="2"/>
  <c r="AA161" i="2" s="1"/>
  <c r="Y162" i="2"/>
  <c r="Y161" i="2" s="1"/>
  <c r="W162" i="2"/>
  <c r="W161" i="2" s="1"/>
  <c r="BK162" i="2"/>
  <c r="BK161" i="2" s="1"/>
  <c r="N161" i="2" s="1"/>
  <c r="N91" i="2" s="1"/>
  <c r="N162" i="2"/>
  <c r="BI160" i="2"/>
  <c r="BH160" i="2"/>
  <c r="BG160" i="2"/>
  <c r="BE160" i="2"/>
  <c r="AA160" i="2"/>
  <c r="Y160" i="2"/>
  <c r="W160" i="2"/>
  <c r="BK160" i="2"/>
  <c r="N160" i="2"/>
  <c r="BF160" i="2" s="1"/>
  <c r="BI159" i="2"/>
  <c r="BH159" i="2"/>
  <c r="BG159" i="2"/>
  <c r="BF159" i="2"/>
  <c r="BE159" i="2"/>
  <c r="AA159" i="2"/>
  <c r="AA158" i="2" s="1"/>
  <c r="Y159" i="2"/>
  <c r="Y158" i="2" s="1"/>
  <c r="W159" i="2"/>
  <c r="W158" i="2" s="1"/>
  <c r="BK159" i="2"/>
  <c r="BK158" i="2" s="1"/>
  <c r="N158" i="2" s="1"/>
  <c r="N90" i="2" s="1"/>
  <c r="N159" i="2"/>
  <c r="BI157" i="2"/>
  <c r="BH157" i="2"/>
  <c r="BG157" i="2"/>
  <c r="BF157" i="2"/>
  <c r="BE157" i="2"/>
  <c r="AA157" i="2"/>
  <c r="Y157" i="2"/>
  <c r="W157" i="2"/>
  <c r="BK157" i="2"/>
  <c r="N157" i="2"/>
  <c r="BI156" i="2"/>
  <c r="BH156" i="2"/>
  <c r="BG156" i="2"/>
  <c r="BE156" i="2"/>
  <c r="AA156" i="2"/>
  <c r="Y156" i="2"/>
  <c r="W156" i="2"/>
  <c r="BK156" i="2"/>
  <c r="N156" i="2"/>
  <c r="BF156" i="2" s="1"/>
  <c r="BI155" i="2"/>
  <c r="BH155" i="2"/>
  <c r="BG155" i="2"/>
  <c r="BE155" i="2"/>
  <c r="AA155" i="2"/>
  <c r="Y155" i="2"/>
  <c r="W155" i="2"/>
  <c r="BK155" i="2"/>
  <c r="N155" i="2"/>
  <c r="BF155" i="2" s="1"/>
  <c r="BI154" i="2"/>
  <c r="BH154" i="2"/>
  <c r="BG154" i="2"/>
  <c r="BE154" i="2"/>
  <c r="AA154" i="2"/>
  <c r="Y154" i="2"/>
  <c r="W154" i="2"/>
  <c r="BK154" i="2"/>
  <c r="N154" i="2"/>
  <c r="BF154" i="2" s="1"/>
  <c r="BI153" i="2"/>
  <c r="BH153" i="2"/>
  <c r="BG153" i="2"/>
  <c r="BF153" i="2"/>
  <c r="BE153" i="2"/>
  <c r="AA153" i="2"/>
  <c r="Y153" i="2"/>
  <c r="W153" i="2"/>
  <c r="BK153" i="2"/>
  <c r="N153" i="2"/>
  <c r="BI152" i="2"/>
  <c r="BH152" i="2"/>
  <c r="BG152" i="2"/>
  <c r="BE152" i="2"/>
  <c r="AA152" i="2"/>
  <c r="Y152" i="2"/>
  <c r="W152" i="2"/>
  <c r="BK152" i="2"/>
  <c r="N152" i="2"/>
  <c r="BF152" i="2" s="1"/>
  <c r="BI151" i="2"/>
  <c r="BH151" i="2"/>
  <c r="BG151" i="2"/>
  <c r="BE151" i="2"/>
  <c r="AA151" i="2"/>
  <c r="Y151" i="2"/>
  <c r="W151" i="2"/>
  <c r="BK151" i="2"/>
  <c r="N151" i="2"/>
  <c r="BF151" i="2" s="1"/>
  <c r="BI150" i="2"/>
  <c r="BH150" i="2"/>
  <c r="BG150" i="2"/>
  <c r="BE150" i="2"/>
  <c r="AA150" i="2"/>
  <c r="Y150" i="2"/>
  <c r="W150" i="2"/>
  <c r="BK150" i="2"/>
  <c r="N150" i="2"/>
  <c r="BF150" i="2" s="1"/>
  <c r="BI149" i="2"/>
  <c r="BH149" i="2"/>
  <c r="BG149" i="2"/>
  <c r="BF149" i="2"/>
  <c r="BE149" i="2"/>
  <c r="AA149" i="2"/>
  <c r="Y149" i="2"/>
  <c r="W149" i="2"/>
  <c r="BK149" i="2"/>
  <c r="N149" i="2"/>
  <c r="BI148" i="2"/>
  <c r="BH148" i="2"/>
  <c r="BG148" i="2"/>
  <c r="BE148" i="2"/>
  <c r="AA148" i="2"/>
  <c r="Y148" i="2"/>
  <c r="W148" i="2"/>
  <c r="BK148" i="2"/>
  <c r="N148" i="2"/>
  <c r="BF148" i="2" s="1"/>
  <c r="BI147" i="2"/>
  <c r="BH147" i="2"/>
  <c r="BG147" i="2"/>
  <c r="BE147" i="2"/>
  <c r="AA147" i="2"/>
  <c r="Y147" i="2"/>
  <c r="W147" i="2"/>
  <c r="BK147" i="2"/>
  <c r="N147" i="2"/>
  <c r="BF147" i="2" s="1"/>
  <c r="BI146" i="2"/>
  <c r="BH146" i="2"/>
  <c r="BG146" i="2"/>
  <c r="BE146" i="2"/>
  <c r="AA146" i="2"/>
  <c r="Y146" i="2"/>
  <c r="W146" i="2"/>
  <c r="BK146" i="2"/>
  <c r="N146" i="2"/>
  <c r="BF146" i="2" s="1"/>
  <c r="BI145" i="2"/>
  <c r="BH145" i="2"/>
  <c r="BG145" i="2"/>
  <c r="BF145" i="2"/>
  <c r="BE145" i="2"/>
  <c r="AA145" i="2"/>
  <c r="Y145" i="2"/>
  <c r="W145" i="2"/>
  <c r="BK145" i="2"/>
  <c r="N145" i="2"/>
  <c r="BI144" i="2"/>
  <c r="BH144" i="2"/>
  <c r="BG144" i="2"/>
  <c r="BE144" i="2"/>
  <c r="AA144" i="2"/>
  <c r="Y144" i="2"/>
  <c r="W144" i="2"/>
  <c r="BK144" i="2"/>
  <c r="N144" i="2"/>
  <c r="BF144" i="2" s="1"/>
  <c r="BI143" i="2"/>
  <c r="BH143" i="2"/>
  <c r="BG143" i="2"/>
  <c r="BE143" i="2"/>
  <c r="AA143" i="2"/>
  <c r="Y143" i="2"/>
  <c r="W143" i="2"/>
  <c r="BK143" i="2"/>
  <c r="N143" i="2"/>
  <c r="BF143" i="2" s="1"/>
  <c r="BI142" i="2"/>
  <c r="BH142" i="2"/>
  <c r="BG142" i="2"/>
  <c r="BE142" i="2"/>
  <c r="AA142" i="2"/>
  <c r="Y142" i="2"/>
  <c r="W142" i="2"/>
  <c r="BK142" i="2"/>
  <c r="N142" i="2"/>
  <c r="BF142" i="2" s="1"/>
  <c r="BI141" i="2"/>
  <c r="BH141" i="2"/>
  <c r="BG141" i="2"/>
  <c r="BF141" i="2"/>
  <c r="BE141" i="2"/>
  <c r="AA141" i="2"/>
  <c r="Y141" i="2"/>
  <c r="W141" i="2"/>
  <c r="BK141" i="2"/>
  <c r="N141" i="2"/>
  <c r="BI140" i="2"/>
  <c r="BH140" i="2"/>
  <c r="BG140" i="2"/>
  <c r="BE140" i="2"/>
  <c r="AA140" i="2"/>
  <c r="Y140" i="2"/>
  <c r="W140" i="2"/>
  <c r="BK140" i="2"/>
  <c r="N140" i="2"/>
  <c r="BF140" i="2" s="1"/>
  <c r="BI139" i="2"/>
  <c r="BH139" i="2"/>
  <c r="BG139" i="2"/>
  <c r="BE139" i="2"/>
  <c r="AA139" i="2"/>
  <c r="Y139" i="2"/>
  <c r="W139" i="2"/>
  <c r="BK139" i="2"/>
  <c r="N139" i="2"/>
  <c r="BF139" i="2" s="1"/>
  <c r="BI138" i="2"/>
  <c r="BH138" i="2"/>
  <c r="BG138" i="2"/>
  <c r="BE138" i="2"/>
  <c r="AA138" i="2"/>
  <c r="Y138" i="2"/>
  <c r="W138" i="2"/>
  <c r="BK138" i="2"/>
  <c r="N138" i="2"/>
  <c r="BF138" i="2" s="1"/>
  <c r="BI137" i="2"/>
  <c r="BH137" i="2"/>
  <c r="BG137" i="2"/>
  <c r="BF137" i="2"/>
  <c r="BE137" i="2"/>
  <c r="AA137" i="2"/>
  <c r="Y137" i="2"/>
  <c r="W137" i="2"/>
  <c r="BK137" i="2"/>
  <c r="N137" i="2"/>
  <c r="BI136" i="2"/>
  <c r="BH136" i="2"/>
  <c r="BG136" i="2"/>
  <c r="BE136" i="2"/>
  <c r="AA136" i="2"/>
  <c r="AA135" i="2" s="1"/>
  <c r="Y136" i="2"/>
  <c r="Y135" i="2" s="1"/>
  <c r="W136" i="2"/>
  <c r="W135" i="2" s="1"/>
  <c r="BK136" i="2"/>
  <c r="BK135" i="2" s="1"/>
  <c r="N136" i="2"/>
  <c r="BF136" i="2" s="1"/>
  <c r="F129" i="2"/>
  <c r="F127" i="2"/>
  <c r="F125" i="2"/>
  <c r="BI115" i="2"/>
  <c r="BH115" i="2"/>
  <c r="BG115" i="2"/>
  <c r="BE115" i="2"/>
  <c r="BI114" i="2"/>
  <c r="BH114" i="2"/>
  <c r="BG114" i="2"/>
  <c r="BE114" i="2"/>
  <c r="BI113" i="2"/>
  <c r="BH113" i="2"/>
  <c r="BG113" i="2"/>
  <c r="BE113" i="2"/>
  <c r="BI112" i="2"/>
  <c r="BH112" i="2"/>
  <c r="BG112" i="2"/>
  <c r="BE112" i="2"/>
  <c r="BI111" i="2"/>
  <c r="BH111" i="2"/>
  <c r="BG111" i="2"/>
  <c r="BE111" i="2"/>
  <c r="BI110" i="2"/>
  <c r="H35" i="2" s="1"/>
  <c r="BD88" i="1" s="1"/>
  <c r="BD87" i="1" s="1"/>
  <c r="W35" i="1" s="1"/>
  <c r="BH110" i="2"/>
  <c r="H34" i="2" s="1"/>
  <c r="BC88" i="1" s="1"/>
  <c r="BC87" i="1" s="1"/>
  <c r="BG110" i="2"/>
  <c r="H33" i="2" s="1"/>
  <c r="BB88" i="1" s="1"/>
  <c r="BB87" i="1" s="1"/>
  <c r="BE110" i="2"/>
  <c r="H31" i="2" s="1"/>
  <c r="AZ88" i="1" s="1"/>
  <c r="AZ87" i="1" s="1"/>
  <c r="F82" i="2"/>
  <c r="F80" i="2"/>
  <c r="F78" i="2"/>
  <c r="O20" i="2"/>
  <c r="E20" i="2"/>
  <c r="M83" i="2" s="1"/>
  <c r="O19" i="2"/>
  <c r="O17" i="2"/>
  <c r="E17" i="2"/>
  <c r="M82" i="2" s="1"/>
  <c r="O16" i="2"/>
  <c r="O14" i="2"/>
  <c r="E14" i="2"/>
  <c r="F83" i="2" s="1"/>
  <c r="O13" i="2"/>
  <c r="O8" i="2"/>
  <c r="M80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BK234" i="2" l="1"/>
  <c r="N234" i="2" s="1"/>
  <c r="N105" i="2" s="1"/>
  <c r="N235" i="2"/>
  <c r="N106" i="2" s="1"/>
  <c r="AY87" i="1"/>
  <c r="W34" i="1"/>
  <c r="W134" i="2"/>
  <c r="Y134" i="2"/>
  <c r="Y133" i="2" s="1"/>
  <c r="BK134" i="2"/>
  <c r="N135" i="2"/>
  <c r="N89" i="2" s="1"/>
  <c r="AA134" i="2"/>
  <c r="AA133" i="2" s="1"/>
  <c r="AV87" i="1"/>
  <c r="BK210" i="2"/>
  <c r="N210" i="2" s="1"/>
  <c r="N99" i="2" s="1"/>
  <c r="N211" i="2"/>
  <c r="N100" i="2" s="1"/>
  <c r="AX87" i="1"/>
  <c r="W33" i="1"/>
  <c r="W210" i="2"/>
  <c r="M31" i="2"/>
  <c r="AV88" i="1" s="1"/>
  <c r="M127" i="2"/>
  <c r="M129" i="2"/>
  <c r="F130" i="2"/>
  <c r="M130" i="2"/>
  <c r="BK133" i="2" l="1"/>
  <c r="N133" i="2" s="1"/>
  <c r="N87" i="2" s="1"/>
  <c r="N134" i="2"/>
  <c r="N88" i="2" s="1"/>
  <c r="W133" i="2"/>
  <c r="AU88" i="1" s="1"/>
  <c r="AU87" i="1" s="1"/>
  <c r="N112" i="2" l="1"/>
  <c r="BF112" i="2" s="1"/>
  <c r="N113" i="2"/>
  <c r="BF113" i="2" s="1"/>
  <c r="N114" i="2"/>
  <c r="BF114" i="2" s="1"/>
  <c r="N110" i="2"/>
  <c r="N115" i="2"/>
  <c r="BF115" i="2" s="1"/>
  <c r="N111" i="2"/>
  <c r="BF111" i="2" s="1"/>
  <c r="M26" i="2"/>
  <c r="N109" i="2" l="1"/>
  <c r="BF110" i="2"/>
  <c r="M27" i="2" l="1"/>
  <c r="L117" i="2"/>
  <c r="M32" i="2"/>
  <c r="AW88" i="1" s="1"/>
  <c r="AT88" i="1" s="1"/>
  <c r="H32" i="2"/>
  <c r="BA88" i="1" s="1"/>
  <c r="BA87" i="1" s="1"/>
  <c r="AW87" i="1" l="1"/>
  <c r="W32" i="1"/>
  <c r="AS88" i="1"/>
  <c r="AS87" i="1" s="1"/>
  <c r="M29" i="2"/>
  <c r="AG88" i="1" l="1"/>
  <c r="L37" i="2"/>
  <c r="AK32" i="1"/>
  <c r="AT87" i="1"/>
  <c r="AG87" i="1" l="1"/>
  <c r="AN88" i="1"/>
  <c r="AK26" i="1" l="1"/>
  <c r="AG91" i="1"/>
  <c r="AN87" i="1"/>
  <c r="AG94" i="1"/>
  <c r="AG93" i="1"/>
  <c r="AG92" i="1"/>
  <c r="AV93" i="1" l="1"/>
  <c r="BY93" i="1" s="1"/>
  <c r="CD93" i="1"/>
  <c r="AV92" i="1"/>
  <c r="BY92" i="1" s="1"/>
  <c r="CD92" i="1"/>
  <c r="CD94" i="1"/>
  <c r="AV94" i="1"/>
  <c r="BY94" i="1" s="1"/>
  <c r="CD91" i="1"/>
  <c r="W31" i="1" s="1"/>
  <c r="AV91" i="1"/>
  <c r="BY91" i="1" s="1"/>
  <c r="AN91" i="1"/>
  <c r="AG90" i="1"/>
  <c r="AN94" i="1" l="1"/>
  <c r="AN92" i="1"/>
  <c r="AN90" i="1" s="1"/>
  <c r="AN96" i="1" s="1"/>
  <c r="AK27" i="1"/>
  <c r="AK29" i="1" s="1"/>
  <c r="AK37" i="1" s="1"/>
  <c r="AG96" i="1"/>
  <c r="AK31" i="1"/>
  <c r="AN93" i="1"/>
</calcChain>
</file>

<file path=xl/sharedStrings.xml><?xml version="1.0" encoding="utf-8"?>
<sst xmlns="http://schemas.openxmlformats.org/spreadsheetml/2006/main" count="1647" uniqueCount="497">
  <si>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</si>
  <si>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</si>
  <si>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</si>
  <si>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</si>
  <si>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</si>
  <si>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</si>
  <si>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</si>
  <si>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</si>
  <si>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</si>
  <si>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</si>
  <si>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</si>
  <si>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</si>
  <si>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</si>
  <si>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</si>
  <si>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</si>
  <si>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</si>
  <si>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</si>
  <si>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15-07-17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</si>
  <si>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</si>
  <si>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</si>
  <si>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BYTOVÝ DŮM, TŘINEC UL. MÍRU Č.P. 14 - REKONSTRUKCE HYDROIZOLACE A DEŠŤOVÁ KANALIZACE</t>
  </si>
  <si>
    <t>JKSO:</t>
  </si>
  <si>
    <t/>
  </si>
  <si>
    <t>CC-CZ:</t>
  </si>
  <si>
    <t>Místo:</t>
  </si>
  <si>
    <t>Třinec Kanada, ul Míru č.p.14</t>
  </si>
  <si>
    <t>Datum:</t>
  </si>
  <si>
    <t>13. 7. 2017</t>
  </si>
  <si>
    <t>Objednatel:</t>
  </si>
  <si>
    <t>IČ:</t>
  </si>
  <si>
    <t>0297313</t>
  </si>
  <si>
    <t>Město Třinec</t>
  </si>
  <si>
    <t>DIČ:</t>
  </si>
  <si>
    <t>CZ 00 297 313</t>
  </si>
  <si>
    <t>Zhotovitel:</t>
  </si>
  <si>
    <t>Vyplň údaj</t>
  </si>
  <si>
    <t>Projektant:</t>
  </si>
  <si>
    <t xml:space="preserve"> 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</si>
  <si>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</si>
  <si>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</si>
  <si>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</si>
  <si>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</si>
  <si>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</si>
  <si>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</si>
  <si>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</si>
  <si>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</si>
  <si>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</si>
  <si>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</si>
  <si>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</si>
  <si>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</si>
  <si>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</si>
  <si>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</si>
  <si>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</si>
  <si>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</si>
  <si>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</si>
  <si>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</si>
  <si>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</si>
  <si>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</si>
  <si>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</si>
  <si>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</si>
  <si>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</si>
  <si>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</si>
  <si>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</si>
  <si>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</si>
  <si>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</si>
  <si>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</si>
  <si>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</si>
  <si>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</si>
  <si>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</si>
  <si>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</si>
  <si>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</si>
  <si>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</si>
  <si>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</si>
  <si>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</si>
  <si>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</si>
  <si>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</si>
  <si>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</si>
  <si>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</si>
  <si>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</si>
  <si>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</si>
  <si>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</si>
  <si>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</si>
  <si>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{4afeb9bd-e424-42f8-ba89-7fe83b5456a3}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</si>
  <si>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</si>
  <si>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</si>
  <si>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</si>
  <si>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</si>
  <si>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</si>
  <si>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</si>
  <si>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</si>
  <si>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</si>
  <si>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</si>
  <si>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</si>
  <si>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</si>
  <si>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</si>
  <si>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</si>
  <si>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</si>
  <si>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</si>
  <si>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</si>
  <si>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</si>
  <si>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</si>
  <si>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</si>
  <si>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</si>
  <si>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</si>
  <si>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</si>
  <si>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</si>
  <si>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</si>
  <si>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</si>
  <si>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</si>
  <si>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</si>
  <si>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</si>
  <si>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</si>
  <si>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</si>
  <si>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</si>
  <si>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</si>
  <si>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</si>
  <si>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</si>
  <si>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</si>
  <si>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</si>
  <si>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</si>
  <si>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</si>
  <si>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715 - Izolace proti chemickým vlivům</t>
  </si>
  <si>
    <t xml:space="preserve">    721 - Zdravotechnika - vnitřní kanalizace</t>
  </si>
  <si>
    <t xml:space="preserve">    743 - Elektromontáže - hrubá montáž</t>
  </si>
  <si>
    <t xml:space="preserve">    761 - Konstrukce prosvětlovací</t>
  </si>
  <si>
    <t>VRN - Vedlejší rozpočtové náklady</t>
  </si>
  <si>
    <t xml:space="preserve">    VRN3 - Zařízení staveniště</t>
  </si>
  <si>
    <t>VP -   Vícepráce</t>
  </si>
  <si>
    <t>2) Ostatní náklady</t>
  </si>
  <si>
    <t>Zařízení staveniště</t>
  </si>
  <si>
    <t>VRN</t>
  </si>
  <si>
    <t>2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</si>
  <si>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</si>
  <si>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</si>
  <si>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</si>
  <si>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</si>
  <si>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</si>
  <si>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</si>
  <si>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</si>
  <si>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</si>
  <si>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</si>
  <si>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</si>
  <si>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</si>
  <si>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</si>
  <si>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</si>
  <si>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</si>
  <si>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</si>
  <si>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</si>
  <si>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</si>
  <si>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</si>
  <si>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</si>
  <si>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</si>
  <si>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</si>
  <si>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</si>
  <si>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113106121</t>
  </si>
  <si>
    <t>Rozebrání dlažeb nebo dílců komunikací pro pěší z betonových nebo kamenných dlaždic</t>
  </si>
  <si>
    <t>m2</t>
  </si>
  <si>
    <t>4</t>
  </si>
  <si>
    <t>1880369559</t>
  </si>
  <si>
    <t>113107122</t>
  </si>
  <si>
    <t>Odstranění podkladu pl do 50 m2 z kameniva drceného tl 200 mm</t>
  </si>
  <si>
    <t>-1946919939</t>
  </si>
  <si>
    <t>3</t>
  </si>
  <si>
    <t>113107130</t>
  </si>
  <si>
    <t>Odstranění podkladu pl do 50 m2 z betonu prostého tl 100 mm</t>
  </si>
  <si>
    <t>-1931278146</t>
  </si>
  <si>
    <t>115101201</t>
  </si>
  <si>
    <t>Čerpání vody na dopravní výšku do 10 m průměrný přítok do 500 l/min</t>
  </si>
  <si>
    <t>hod</t>
  </si>
  <si>
    <t>-1024644572</t>
  </si>
  <si>
    <t>5</t>
  </si>
  <si>
    <t>115101301</t>
  </si>
  <si>
    <t>Pohotovost čerpací soupravy pro dopravní výšku do 10 m přítok do 500 l/min</t>
  </si>
  <si>
    <t>den</t>
  </si>
  <si>
    <t>-2070384256</t>
  </si>
  <si>
    <t>6</t>
  </si>
  <si>
    <t>119001401</t>
  </si>
  <si>
    <t>Dočasné zajištění potrubí ocelového nebo litinového DN do 200</t>
  </si>
  <si>
    <t>m</t>
  </si>
  <si>
    <t>1008148056</t>
  </si>
  <si>
    <t>7</t>
  </si>
  <si>
    <t>130001101</t>
  </si>
  <si>
    <t>Příplatek za ztížení vykopávky v blízkosti pozemního vedení</t>
  </si>
  <si>
    <t>m3</t>
  </si>
  <si>
    <t>-517893355</t>
  </si>
  <si>
    <t>8</t>
  </si>
  <si>
    <t>130901121</t>
  </si>
  <si>
    <t>Bourání kcí v hloubených vykopávkách ze zdiva z betonu prostého ručně (anglické dvorky)</t>
  </si>
  <si>
    <t>91589762</t>
  </si>
  <si>
    <t>9</t>
  </si>
  <si>
    <t>132212201</t>
  </si>
  <si>
    <t>Hloubení rýh š přes 600 do 2000 mm ručním nebo pneum nářadím v soudržných horninách tř. 3</t>
  </si>
  <si>
    <t>-1065829753</t>
  </si>
  <si>
    <t>10</t>
  </si>
  <si>
    <t>132212209</t>
  </si>
  <si>
    <t>Příplatek za lepivost u hloubení rýh š do 2000 mm ručním nebo pneum nářadím v hornině tř. 3</t>
  </si>
  <si>
    <t>-1086587696</t>
  </si>
  <si>
    <t>11</t>
  </si>
  <si>
    <t>151101101</t>
  </si>
  <si>
    <t>Zřízení příložného pažení a rozepření stěn rýh hl do 2 m</t>
  </si>
  <si>
    <t>-1899956127</t>
  </si>
  <si>
    <t>12</t>
  </si>
  <si>
    <t>151101111</t>
  </si>
  <si>
    <t>Odstranění příložného pažení a rozepření stěn rýh hl do 2 m</t>
  </si>
  <si>
    <t>-236985111</t>
  </si>
  <si>
    <t>13</t>
  </si>
  <si>
    <t>161101101</t>
  </si>
  <si>
    <t>Svislé přemístění výkopku z horniny tř. 1 až 4 hl výkopu do 2,5 m</t>
  </si>
  <si>
    <t>1067007764</t>
  </si>
  <si>
    <t>14</t>
  </si>
  <si>
    <t>162701105</t>
  </si>
  <si>
    <t>Vodorovné přemístění do 10000 m výkopku/sypaniny z horniny tř. 1 až 4</t>
  </si>
  <si>
    <t>-597716393</t>
  </si>
  <si>
    <t>167101101</t>
  </si>
  <si>
    <t xml:space="preserve">Nakládání výkopku z hornin tř. 1 až 4 do 100 m3 - ze skládky dočasného uložení </t>
  </si>
  <si>
    <t>-1545404967</t>
  </si>
  <si>
    <t>16</t>
  </si>
  <si>
    <t>171201201</t>
  </si>
  <si>
    <t>Uložení sypaniny na skládky</t>
  </si>
  <si>
    <t>218403480</t>
  </si>
  <si>
    <t>17</t>
  </si>
  <si>
    <t>171201211</t>
  </si>
  <si>
    <t>Poplatek za uložení odpadu ze sypaniny na skládce (skládkovné) - 10%</t>
  </si>
  <si>
    <t>t</t>
  </si>
  <si>
    <t>63815737</t>
  </si>
  <si>
    <t>18</t>
  </si>
  <si>
    <t>174101101</t>
  </si>
  <si>
    <t>Zásyp jam, šachet rýh nebo kolem objektů sypaninou se zhutněním</t>
  </si>
  <si>
    <t>-1178020856</t>
  </si>
  <si>
    <t>19</t>
  </si>
  <si>
    <t>175101201</t>
  </si>
  <si>
    <t>Obsypání objektu nad přilehlým původním terénem sypaninou bez prohození, uloženou do 3 m</t>
  </si>
  <si>
    <t>978552737</t>
  </si>
  <si>
    <t>20</t>
  </si>
  <si>
    <t>M</t>
  </si>
  <si>
    <t>583312000</t>
  </si>
  <si>
    <t>štěrkopísek  netříděný zásypový materiál</t>
  </si>
  <si>
    <t>-183378667</t>
  </si>
  <si>
    <t>175111101</t>
  </si>
  <si>
    <t>Obsypání potrubí ručně sypaninou bez prohození, uloženou do 3 m</t>
  </si>
  <si>
    <t>1215725735</t>
  </si>
  <si>
    <t>22</t>
  </si>
  <si>
    <t>-2046011105</t>
  </si>
  <si>
    <t>23</t>
  </si>
  <si>
    <t>212752212</t>
  </si>
  <si>
    <t>Trativod z drenážních trubek plastových flexibilních D do 100 mm včetně lože otevřený výkop</t>
  </si>
  <si>
    <t>-852679668</t>
  </si>
  <si>
    <t>24</t>
  </si>
  <si>
    <t>212972112</t>
  </si>
  <si>
    <t>Opláštění drenážních trub filtrační textilií DN 100</t>
  </si>
  <si>
    <t>484456255</t>
  </si>
  <si>
    <t>25</t>
  </si>
  <si>
    <t>38938100R</t>
  </si>
  <si>
    <t>Dobetonování fabionu</t>
  </si>
  <si>
    <t>1738508003</t>
  </si>
  <si>
    <t>26</t>
  </si>
  <si>
    <t>451573111</t>
  </si>
  <si>
    <t>Lože pod potrubí otevřený výkop ze štěrkopísku</t>
  </si>
  <si>
    <t>994958064</t>
  </si>
  <si>
    <t>27</t>
  </si>
  <si>
    <t>564831111</t>
  </si>
  <si>
    <t>Podklad ze štěrkodrtě ŠD tl 100 mm</t>
  </si>
  <si>
    <t>258282680</t>
  </si>
  <si>
    <t>28</t>
  </si>
  <si>
    <t>564861111</t>
  </si>
  <si>
    <t>Podklad ze štěrkodrtě ŠD tl 200 mm</t>
  </si>
  <si>
    <t>-595282743</t>
  </si>
  <si>
    <t>29</t>
  </si>
  <si>
    <t>596811122</t>
  </si>
  <si>
    <t>Kladení betonové dlažby komunikací pro pěší do lože z kameniva vel do 0,09 m2 plochy do 300 m2</t>
  </si>
  <si>
    <t>37515383</t>
  </si>
  <si>
    <t>30</t>
  </si>
  <si>
    <t>592453130</t>
  </si>
  <si>
    <t>dlažba 20x20x6 cm přírodní</t>
  </si>
  <si>
    <t>-1998319488</t>
  </si>
  <si>
    <t>31</t>
  </si>
  <si>
    <t>637211121</t>
  </si>
  <si>
    <t>Okapový chodník z betonových dlaždic tl 40 mm kladených do písku se zalitím spár MC</t>
  </si>
  <si>
    <t>137973848</t>
  </si>
  <si>
    <t>32</t>
  </si>
  <si>
    <t>637311122</t>
  </si>
  <si>
    <t>Okapový chodník z betonových chodníkových obrubníků stojatých lože beton</t>
  </si>
  <si>
    <t>1667038150</t>
  </si>
  <si>
    <t>33</t>
  </si>
  <si>
    <t>622135002</t>
  </si>
  <si>
    <t>Vyrovnání podkladu vnějších stěn maltou cementovou tl do 10 mm</t>
  </si>
  <si>
    <t>1159544855</t>
  </si>
  <si>
    <t>34</t>
  </si>
  <si>
    <t>629995101</t>
  </si>
  <si>
    <t>Očištění vnějších ploch omytím tlakovou vodou</t>
  </si>
  <si>
    <t>168787482</t>
  </si>
  <si>
    <t>35</t>
  </si>
  <si>
    <t>871273121</t>
  </si>
  <si>
    <t>Montáž kanalizačního potrubí z PVC těsněné gumovým kroužkem otevřený výkop sklon do 20 % DN 125</t>
  </si>
  <si>
    <t>-568595626</t>
  </si>
  <si>
    <t>36</t>
  </si>
  <si>
    <t>286113090</t>
  </si>
  <si>
    <t>trubka kanalizace plastová KGEM-125x3000 mm SN4</t>
  </si>
  <si>
    <t>kus</t>
  </si>
  <si>
    <t>-1913189029</t>
  </si>
  <si>
    <t>37</t>
  </si>
  <si>
    <t>286113560</t>
  </si>
  <si>
    <t>koleno kanalizace plastové KGB 125x45°</t>
  </si>
  <si>
    <t>-665639648</t>
  </si>
  <si>
    <t>38</t>
  </si>
  <si>
    <t>286113610</t>
  </si>
  <si>
    <t>koleno kanalizace plastové KGB 160x45°</t>
  </si>
  <si>
    <t>-829424964</t>
  </si>
  <si>
    <t>39</t>
  </si>
  <si>
    <t>28611392R</t>
  </si>
  <si>
    <t>odbočka kanalizační plastová s hrdlem KGEA-160/160/45°</t>
  </si>
  <si>
    <t>-1024158766</t>
  </si>
  <si>
    <t>40</t>
  </si>
  <si>
    <t>286115060</t>
  </si>
  <si>
    <t>redukce kanalizace plastová KGR 160/125</t>
  </si>
  <si>
    <t>933048450</t>
  </si>
  <si>
    <t>41</t>
  </si>
  <si>
    <t>286113080</t>
  </si>
  <si>
    <t>trubka kanalizace plastová KGEM-125x2000 mm SN4</t>
  </si>
  <si>
    <t>-1536344114</t>
  </si>
  <si>
    <t>42</t>
  </si>
  <si>
    <t>286113060</t>
  </si>
  <si>
    <t>trubka kanalizace plastová KGEM-125x500 mm SN4</t>
  </si>
  <si>
    <t>2017691759</t>
  </si>
  <si>
    <t>43</t>
  </si>
  <si>
    <t>871313121</t>
  </si>
  <si>
    <t>Montáž kanalizačního potrubí z PVC těsněné gumovým kroužkem otevřený výkop sklon do 20 % DN 160</t>
  </si>
  <si>
    <t>1145389502</t>
  </si>
  <si>
    <t>44</t>
  </si>
  <si>
    <t>286113150</t>
  </si>
  <si>
    <t>trubka kanalizace plastová KGEM-160x5000 mm SN4</t>
  </si>
  <si>
    <t>-1417434458</t>
  </si>
  <si>
    <t>45</t>
  </si>
  <si>
    <t>286113130</t>
  </si>
  <si>
    <t>trubka kanalizace plastová KGEM-160x2000 mm SN4</t>
  </si>
  <si>
    <t>994276549</t>
  </si>
  <si>
    <t>46</t>
  </si>
  <si>
    <t>286113140</t>
  </si>
  <si>
    <t>trubka kanalizace plastová KGEM-160x3000 mm SN4</t>
  </si>
  <si>
    <t>76169048</t>
  </si>
  <si>
    <t>47</t>
  </si>
  <si>
    <t>892271111</t>
  </si>
  <si>
    <t>Tlaková zkouška vodou potrubí DN 100 nebo 125</t>
  </si>
  <si>
    <t>250042180</t>
  </si>
  <si>
    <t>48</t>
  </si>
  <si>
    <t>892351111</t>
  </si>
  <si>
    <t>Tlaková zkouška vodou potrubí DN 150 nebo 200</t>
  </si>
  <si>
    <t>-1475817702</t>
  </si>
  <si>
    <t>49</t>
  </si>
  <si>
    <t>892372111</t>
  </si>
  <si>
    <t>Zabezpečení konců potrubí DN do 300 při tlakových zkouškách vodou</t>
  </si>
  <si>
    <t>475078765</t>
  </si>
  <si>
    <t>50</t>
  </si>
  <si>
    <t>894812003</t>
  </si>
  <si>
    <t>Revizní a čistící šachta z PP šachtové dno DN 400/150 pravý a levý přítok</t>
  </si>
  <si>
    <t>-356333315</t>
  </si>
  <si>
    <t>51</t>
  </si>
  <si>
    <t>894812032</t>
  </si>
  <si>
    <t>Revizní a čistící šachta z PP DN 400 šachtová roura korugovaná bez hrdla světlé hloubky 1500 mm</t>
  </si>
  <si>
    <t>1101165461</t>
  </si>
  <si>
    <t>52</t>
  </si>
  <si>
    <t>894812033</t>
  </si>
  <si>
    <t>Revizní a čistící šachta z PP DN 400 šachtová roura korugovaná bez hrdla světlé hloubky 2000 mm</t>
  </si>
  <si>
    <t>-1853799591</t>
  </si>
  <si>
    <t>53</t>
  </si>
  <si>
    <t>894812034</t>
  </si>
  <si>
    <t>Revizní a čistící šachta z PP DN 400 šachtová roura korugovaná bez hrdla světlé hloubky 3000 mm</t>
  </si>
  <si>
    <t>1307454398</t>
  </si>
  <si>
    <t>54</t>
  </si>
  <si>
    <t>894812041</t>
  </si>
  <si>
    <t>Příplatek k rourám revizní a čistící šachty z PP DN 400 za uříznutí šachtové roury</t>
  </si>
  <si>
    <t>83463988</t>
  </si>
  <si>
    <t>55</t>
  </si>
  <si>
    <t>894812062</t>
  </si>
  <si>
    <t>Revizní a čistící šachta z PP DN 400 poklop litinový s betonovým rámem pro zatížení 12,5 t</t>
  </si>
  <si>
    <t>1728050245</t>
  </si>
  <si>
    <t>56</t>
  </si>
  <si>
    <t>894812268</t>
  </si>
  <si>
    <t>Revizní a čistící šachta z PP DN 400 mříž litinová do teleskopu kruhová pro zatížení 12,5 t</t>
  </si>
  <si>
    <t>-160771885</t>
  </si>
  <si>
    <t>57</t>
  </si>
  <si>
    <t>286617840</t>
  </si>
  <si>
    <t>revizní šachty D 400 - kalový koš pro D 315</t>
  </si>
  <si>
    <t>-991887587</t>
  </si>
  <si>
    <t>58</t>
  </si>
  <si>
    <t>89920121R</t>
  </si>
  <si>
    <t>Demontáž mříží anglických dvorků hmotnosti do 50 kg</t>
  </si>
  <si>
    <t>1394138198</t>
  </si>
  <si>
    <t>59</t>
  </si>
  <si>
    <t>919735122</t>
  </si>
  <si>
    <t>Řezání stávajícího betonového krytu hl do 100 mm</t>
  </si>
  <si>
    <t>146248040</t>
  </si>
  <si>
    <t>60</t>
  </si>
  <si>
    <t>997002611</t>
  </si>
  <si>
    <t>Nakládání suti a vybouraných hmot</t>
  </si>
  <si>
    <t>-16700353</t>
  </si>
  <si>
    <t>61</t>
  </si>
  <si>
    <t>997013117</t>
  </si>
  <si>
    <t>Vnitrostaveništní doprava suti a vybouraných hmot pro budovy v do 24 m s použitím mechanizace</t>
  </si>
  <si>
    <t>1300855220</t>
  </si>
  <si>
    <t>62</t>
  </si>
  <si>
    <t>997013501</t>
  </si>
  <si>
    <t>Odvoz suti na skládku a vybouraných hmot nebo meziskládku do 1 km se složením</t>
  </si>
  <si>
    <t>1293464599</t>
  </si>
  <si>
    <t>63</t>
  </si>
  <si>
    <t>997013509</t>
  </si>
  <si>
    <t>Příplatek k odvozu suti a vybouraných hmot na skládku ZKD 1 km přes 1 km</t>
  </si>
  <si>
    <t>1982119296</t>
  </si>
  <si>
    <t>64</t>
  </si>
  <si>
    <t>997013831</t>
  </si>
  <si>
    <t>Poplatek za uložení stavebního směsného odpadu na skládce (skládkovné)</t>
  </si>
  <si>
    <t>690892243</t>
  </si>
  <si>
    <t>65</t>
  </si>
  <si>
    <t>998011002</t>
  </si>
  <si>
    <t>Přesun hmot pro budovy zděné v do 12 m</t>
  </si>
  <si>
    <t>-1526825971</t>
  </si>
  <si>
    <t>66</t>
  </si>
  <si>
    <t>711112001</t>
  </si>
  <si>
    <t>Provedení izolace proti zemní vlhkosti svislé za studena nátěrem penetračním</t>
  </si>
  <si>
    <t>-1348805598</t>
  </si>
  <si>
    <t>67</t>
  </si>
  <si>
    <t>111631510</t>
  </si>
  <si>
    <t>lak asfaltový ALP/9 (MJ kg) bal 9 kg</t>
  </si>
  <si>
    <t>kg</t>
  </si>
  <si>
    <t>-350303806</t>
  </si>
  <si>
    <t>68</t>
  </si>
  <si>
    <t>711131821</t>
  </si>
  <si>
    <t>Odstranění izolace proti zemní vlhkosti svislé</t>
  </si>
  <si>
    <t>-1311755693</t>
  </si>
  <si>
    <t>69</t>
  </si>
  <si>
    <t>711142559</t>
  </si>
  <si>
    <t>Provedení izolace proti zemní vlhkosti pásy přitavením svislé NAIP</t>
  </si>
  <si>
    <t>-672162988</t>
  </si>
  <si>
    <t>70</t>
  </si>
  <si>
    <t>628361100</t>
  </si>
  <si>
    <t>pás těžký asfaltovaný FOALBIT Al S 40</t>
  </si>
  <si>
    <t>1328552780</t>
  </si>
  <si>
    <t>71</t>
  </si>
  <si>
    <t>711161381</t>
  </si>
  <si>
    <t>Izolace proti zemní vlhkosti foliemi nopovými ukončené horní lištou</t>
  </si>
  <si>
    <t>-23630278</t>
  </si>
  <si>
    <t>72</t>
  </si>
  <si>
    <t>711161532</t>
  </si>
  <si>
    <t>Izolace fóliemi nopovými pro spodní stavbu s filtrační textilií zatížitelnost 150 kN/m2</t>
  </si>
  <si>
    <t>60556865</t>
  </si>
  <si>
    <t>73</t>
  </si>
  <si>
    <t>998711101</t>
  </si>
  <si>
    <t>Přesun hmot tonážní pro izolace proti vodě, vlhkosti a plynům v objektech výšky do 6 m</t>
  </si>
  <si>
    <t>1570503574</t>
  </si>
  <si>
    <t>74</t>
  </si>
  <si>
    <t>715101816</t>
  </si>
  <si>
    <t>Odstranění izolací  přizdívek plochy přes 1 m2</t>
  </si>
  <si>
    <t>-1191605172</t>
  </si>
  <si>
    <t>75</t>
  </si>
  <si>
    <t>998715101</t>
  </si>
  <si>
    <t>Přesun hmot tonážní pro izolace proti chemickým vlivům v objektech v do 6 m</t>
  </si>
  <si>
    <t>253032152</t>
  </si>
  <si>
    <t>76</t>
  </si>
  <si>
    <t>721110806</t>
  </si>
  <si>
    <t>Demontáž potrubí kameninové do DN 200</t>
  </si>
  <si>
    <t>-1262389760</t>
  </si>
  <si>
    <t>77</t>
  </si>
  <si>
    <t>721210824</t>
  </si>
  <si>
    <t xml:space="preserve">Demontáž vpustí </t>
  </si>
  <si>
    <t>-447864516</t>
  </si>
  <si>
    <t>78</t>
  </si>
  <si>
    <t>721242116</t>
  </si>
  <si>
    <t xml:space="preserve">Lapač střešních splavenin z PP se zápachovou klapkou a lapacím košem </t>
  </si>
  <si>
    <t>-2068187602</t>
  </si>
  <si>
    <t>83</t>
  </si>
  <si>
    <t>998721102</t>
  </si>
  <si>
    <t>Přesun hmot tonážní pro vnitřní kanalizace v objektech v do 12 m</t>
  </si>
  <si>
    <t>2122645507</t>
  </si>
  <si>
    <t>79</t>
  </si>
  <si>
    <t>743612111</t>
  </si>
  <si>
    <t>Montáž vodič uzemňovací FeZn pásek průřezu do 120 mm2v městské zástavbě v zemi</t>
  </si>
  <si>
    <t>-1863271261</t>
  </si>
  <si>
    <t>80</t>
  </si>
  <si>
    <t>354420620</t>
  </si>
  <si>
    <t>páska zemnící 30 x 4 mm FeZn</t>
  </si>
  <si>
    <t>-2063363973</t>
  </si>
  <si>
    <t>81</t>
  </si>
  <si>
    <t>761661011</t>
  </si>
  <si>
    <t>Osazení sklepních světlíků (anglických dvorků) hloubky do 0,60 m, šířky přes 1,0 m</t>
  </si>
  <si>
    <t>-174596235</t>
  </si>
  <si>
    <t>82</t>
  </si>
  <si>
    <t>562452540</t>
  </si>
  <si>
    <t>světlík sklepní ACO Allround® včetně odvodňovacího prvku, rošt tahokov 125x100x40 cm</t>
  </si>
  <si>
    <t>2006080296</t>
  </si>
  <si>
    <t>84</t>
  </si>
  <si>
    <t>030001000</t>
  </si>
  <si>
    <t>Zařízení staveniště komplet včetně jeho likvidace</t>
  </si>
  <si>
    <t>kpl</t>
  </si>
  <si>
    <t>1024</t>
  </si>
  <si>
    <t>-585543027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</si>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</sst>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4" fontId="27" fillId="0" borderId="17" xfId="0" applyNumberFormat="1" applyFont="1" applyBorder="1" applyAlignment="1" applyProtection="1">
      <alignment vertical="center"/>
    </xf>
    <xf numFmtId="166" fontId="27" fillId="0" borderId="17" xfId="0" applyNumberFormat="1" applyFont="1" applyBorder="1" applyAlignment="1" applyProtection="1">
      <alignment vertical="center"/>
    </xf>
    <xf numFmtId="4" fontId="27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4" fillId="0" borderId="25" xfId="0" applyFont="1" applyBorder="1" applyAlignment="1" applyProtection="1">
      <alignment horizontal="center" vertical="center"/>
    </xf>
    <xf numFmtId="49" fontId="34" fillId="0" borderId="25" xfId="0" applyNumberFormat="1" applyFont="1" applyBorder="1" applyAlignment="1" applyProtection="1">
      <alignment horizontal="left" vertical="center" wrapText="1"/>
    </xf>
    <xf numFmtId="0" fontId="34" fillId="0" borderId="25" xfId="0" applyFont="1" applyBorder="1" applyAlignment="1" applyProtection="1">
      <alignment horizontal="center" vertical="center" wrapText="1"/>
    </xf>
    <xf numFmtId="167" fontId="34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0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1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4" fillId="0" borderId="25" xfId="0" applyFont="1" applyBorder="1" applyAlignment="1" applyProtection="1">
      <alignment horizontal="left" vertical="center" wrapText="1"/>
    </xf>
    <xf numFmtId="4" fontId="34" fillId="4" borderId="25" xfId="0" applyNumberFormat="1" applyFont="1" applyFill="1" applyBorder="1" applyAlignment="1" applyProtection="1">
      <alignment vertical="center"/>
      <protection locked="0"/>
    </xf>
    <xf numFmtId="4" fontId="34" fillId="4" borderId="25" xfId="0" applyNumberFormat="1" applyFont="1" applyFill="1" applyBorder="1" applyAlignment="1" applyProtection="1">
      <alignment vertical="center"/>
    </xf>
    <xf numFmtId="4" fontId="34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78" t="s">
        <v>7</v>
      </c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R2" s="223" t="s">
        <v>8</v>
      </c>
      <c r="AS2" s="224"/>
      <c r="AT2" s="224"/>
      <c r="AU2" s="224"/>
      <c r="AV2" s="224"/>
      <c r="AW2" s="224"/>
      <c r="AX2" s="224"/>
      <c r="AY2" s="224"/>
      <c r="AZ2" s="224"/>
      <c r="BA2" s="224"/>
      <c r="BB2" s="224"/>
      <c r="BC2" s="224"/>
      <c r="BD2" s="224"/>
      <c r="BE2" s="224"/>
      <c r="BS2" s="17" t="s">
        <v>9</v>
      </c>
      <c r="BT2" s="17" t="s">
        <v>10</v>
      </c>
    </row>
    <row r="3" spans="1:73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9</v>
      </c>
      <c r="BT3" s="17" t="s">
        <v>11</v>
      </c>
    </row>
    <row r="4" spans="1:73" ht="36.950000000000003" customHeight="1">
      <c r="B4" s="21"/>
      <c r="C4" s="180" t="s">
        <v>12</v>
      </c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22"/>
      <c r="AS4" s="23" t="s">
        <v>13</v>
      </c>
      <c r="BE4" s="24" t="s">
        <v>14</v>
      </c>
      <c r="BS4" s="17" t="s">
        <v>15</v>
      </c>
    </row>
    <row r="5" spans="1:73" ht="14.45" customHeight="1">
      <c r="B5" s="21"/>
      <c r="C5" s="25"/>
      <c r="D5" s="26" t="s">
        <v>16</v>
      </c>
      <c r="E5" s="25"/>
      <c r="F5" s="25"/>
      <c r="G5" s="25"/>
      <c r="H5" s="25"/>
      <c r="I5" s="25"/>
      <c r="J5" s="25"/>
      <c r="K5" s="184" t="s">
        <v>17</v>
      </c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P5" s="25"/>
      <c r="AQ5" s="22"/>
      <c r="BE5" s="182" t="s">
        <v>18</v>
      </c>
      <c r="BS5" s="17" t="s">
        <v>9</v>
      </c>
    </row>
    <row r="6" spans="1:73" ht="36.950000000000003" customHeight="1">
      <c r="B6" s="21"/>
      <c r="C6" s="25"/>
      <c r="D6" s="28" t="s">
        <v>19</v>
      </c>
      <c r="E6" s="25"/>
      <c r="F6" s="25"/>
      <c r="G6" s="25"/>
      <c r="H6" s="25"/>
      <c r="I6" s="25"/>
      <c r="J6" s="25"/>
      <c r="K6" s="186" t="s">
        <v>20</v>
      </c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5"/>
      <c r="AO6" s="185"/>
      <c r="AP6" s="25"/>
      <c r="AQ6" s="22"/>
      <c r="BE6" s="183"/>
      <c r="BS6" s="17" t="s">
        <v>9</v>
      </c>
    </row>
    <row r="7" spans="1:73" ht="14.45" customHeight="1">
      <c r="B7" s="21"/>
      <c r="C7" s="25"/>
      <c r="D7" s="29" t="s">
        <v>21</v>
      </c>
      <c r="E7" s="25"/>
      <c r="F7" s="25"/>
      <c r="G7" s="25"/>
      <c r="H7" s="25"/>
      <c r="I7" s="25"/>
      <c r="J7" s="25"/>
      <c r="K7" s="27" t="s">
        <v>22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23</v>
      </c>
      <c r="AL7" s="25"/>
      <c r="AM7" s="25"/>
      <c r="AN7" s="27" t="s">
        <v>22</v>
      </c>
      <c r="AO7" s="25"/>
      <c r="AP7" s="25"/>
      <c r="AQ7" s="22"/>
      <c r="BE7" s="183"/>
      <c r="BS7" s="17" t="s">
        <v>9</v>
      </c>
    </row>
    <row r="8" spans="1:73" ht="14.45" customHeight="1">
      <c r="B8" s="21"/>
      <c r="C8" s="25"/>
      <c r="D8" s="29" t="s">
        <v>24</v>
      </c>
      <c r="E8" s="25"/>
      <c r="F8" s="25"/>
      <c r="G8" s="25"/>
      <c r="H8" s="25"/>
      <c r="I8" s="25"/>
      <c r="J8" s="25"/>
      <c r="K8" s="27" t="s">
        <v>25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26</v>
      </c>
      <c r="AL8" s="25"/>
      <c r="AM8" s="25"/>
      <c r="AN8" s="30" t="s">
        <v>27</v>
      </c>
      <c r="AO8" s="25"/>
      <c r="AP8" s="25"/>
      <c r="AQ8" s="22"/>
      <c r="BE8" s="183"/>
      <c r="BS8" s="17" t="s">
        <v>9</v>
      </c>
    </row>
    <row r="9" spans="1:73" ht="14.45" customHeight="1">
      <c r="B9" s="21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2"/>
      <c r="BE9" s="183"/>
      <c r="BS9" s="17" t="s">
        <v>9</v>
      </c>
    </row>
    <row r="10" spans="1:73" ht="14.45" customHeight="1">
      <c r="B10" s="21"/>
      <c r="C10" s="25"/>
      <c r="D10" s="29" t="s">
        <v>28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29</v>
      </c>
      <c r="AL10" s="25"/>
      <c r="AM10" s="25"/>
      <c r="AN10" s="27" t="s">
        <v>30</v>
      </c>
      <c r="AO10" s="25"/>
      <c r="AP10" s="25"/>
      <c r="AQ10" s="22"/>
      <c r="BE10" s="183"/>
      <c r="BS10" s="17" t="s">
        <v>9</v>
      </c>
    </row>
    <row r="11" spans="1:73" ht="18.399999999999999" customHeight="1">
      <c r="B11" s="21"/>
      <c r="C11" s="25"/>
      <c r="D11" s="25"/>
      <c r="E11" s="27" t="s">
        <v>31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32</v>
      </c>
      <c r="AL11" s="25"/>
      <c r="AM11" s="25"/>
      <c r="AN11" s="27" t="s">
        <v>33</v>
      </c>
      <c r="AO11" s="25"/>
      <c r="AP11" s="25"/>
      <c r="AQ11" s="22"/>
      <c r="BE11" s="183"/>
      <c r="BS11" s="17" t="s">
        <v>9</v>
      </c>
    </row>
    <row r="12" spans="1:73" ht="6.95" customHeight="1">
      <c r="B12" s="21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2"/>
      <c r="BE12" s="183"/>
      <c r="BS12" s="17" t="s">
        <v>9</v>
      </c>
    </row>
    <row r="13" spans="1:73" ht="14.45" customHeight="1">
      <c r="B13" s="21"/>
      <c r="C13" s="25"/>
      <c r="D13" s="29" t="s">
        <v>34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29</v>
      </c>
      <c r="AL13" s="25"/>
      <c r="AM13" s="25"/>
      <c r="AN13" s="31" t="s">
        <v>35</v>
      </c>
      <c r="AO13" s="25"/>
      <c r="AP13" s="25"/>
      <c r="AQ13" s="22"/>
      <c r="BE13" s="183"/>
      <c r="BS13" s="17" t="s">
        <v>9</v>
      </c>
    </row>
    <row r="14" spans="1:73">
      <c r="B14" s="21"/>
      <c r="C14" s="25"/>
      <c r="D14" s="25"/>
      <c r="E14" s="187" t="s">
        <v>35</v>
      </c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29" t="s">
        <v>32</v>
      </c>
      <c r="AL14" s="25"/>
      <c r="AM14" s="25"/>
      <c r="AN14" s="31" t="s">
        <v>35</v>
      </c>
      <c r="AO14" s="25"/>
      <c r="AP14" s="25"/>
      <c r="AQ14" s="22"/>
      <c r="BE14" s="183"/>
      <c r="BS14" s="17" t="s">
        <v>9</v>
      </c>
    </row>
    <row r="15" spans="1:73" ht="6.95" customHeight="1">
      <c r="B15" s="21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2"/>
      <c r="BE15" s="183"/>
      <c r="BS15" s="17" t="s">
        <v>6</v>
      </c>
    </row>
    <row r="16" spans="1:73" ht="14.45" customHeight="1">
      <c r="B16" s="21"/>
      <c r="C16" s="25"/>
      <c r="D16" s="29" t="s">
        <v>36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29</v>
      </c>
      <c r="AL16" s="25"/>
      <c r="AM16" s="25"/>
      <c r="AN16" s="27" t="s">
        <v>22</v>
      </c>
      <c r="AO16" s="25"/>
      <c r="AP16" s="25"/>
      <c r="AQ16" s="22"/>
      <c r="BE16" s="183"/>
      <c r="BS16" s="17" t="s">
        <v>6</v>
      </c>
    </row>
    <row r="17" spans="2:71" ht="18.399999999999999" customHeight="1">
      <c r="B17" s="21"/>
      <c r="C17" s="25"/>
      <c r="D17" s="25"/>
      <c r="E17" s="27" t="s">
        <v>37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32</v>
      </c>
      <c r="AL17" s="25"/>
      <c r="AM17" s="25"/>
      <c r="AN17" s="27" t="s">
        <v>22</v>
      </c>
      <c r="AO17" s="25"/>
      <c r="AP17" s="25"/>
      <c r="AQ17" s="22"/>
      <c r="BE17" s="183"/>
      <c r="BS17" s="17" t="s">
        <v>38</v>
      </c>
    </row>
    <row r="18" spans="2:71" ht="6.95" customHeight="1">
      <c r="B18" s="21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2"/>
      <c r="BE18" s="183"/>
      <c r="BS18" s="17" t="s">
        <v>9</v>
      </c>
    </row>
    <row r="19" spans="2:71" ht="14.45" customHeight="1">
      <c r="B19" s="21"/>
      <c r="C19" s="25"/>
      <c r="D19" s="29" t="s">
        <v>39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29</v>
      </c>
      <c r="AL19" s="25"/>
      <c r="AM19" s="25"/>
      <c r="AN19" s="27" t="s">
        <v>22</v>
      </c>
      <c r="AO19" s="25"/>
      <c r="AP19" s="25"/>
      <c r="AQ19" s="22"/>
      <c r="BE19" s="183"/>
      <c r="BS19" s="17" t="s">
        <v>9</v>
      </c>
    </row>
    <row r="20" spans="2:71" ht="18.399999999999999" customHeight="1">
      <c r="B20" s="21"/>
      <c r="C20" s="25"/>
      <c r="D20" s="25"/>
      <c r="E20" s="27" t="s">
        <v>37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32</v>
      </c>
      <c r="AL20" s="25"/>
      <c r="AM20" s="25"/>
      <c r="AN20" s="27" t="s">
        <v>22</v>
      </c>
      <c r="AO20" s="25"/>
      <c r="AP20" s="25"/>
      <c r="AQ20" s="22"/>
      <c r="BE20" s="183"/>
    </row>
    <row r="21" spans="2:71" ht="6.95" customHeight="1">
      <c r="B21" s="21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2"/>
      <c r="BE21" s="183"/>
    </row>
    <row r="22" spans="2:71">
      <c r="B22" s="21"/>
      <c r="C22" s="25"/>
      <c r="D22" s="29" t="s">
        <v>40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2"/>
      <c r="BE22" s="183"/>
    </row>
    <row r="23" spans="2:71" ht="22.5" customHeight="1">
      <c r="B23" s="21"/>
      <c r="C23" s="25"/>
      <c r="D23" s="25"/>
      <c r="E23" s="189" t="s">
        <v>22</v>
      </c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89"/>
      <c r="AN23" s="189"/>
      <c r="AO23" s="25"/>
      <c r="AP23" s="25"/>
      <c r="AQ23" s="22"/>
      <c r="BE23" s="183"/>
    </row>
    <row r="24" spans="2:71" ht="6.95" customHeight="1">
      <c r="B24" s="21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2"/>
      <c r="BE24" s="183"/>
    </row>
    <row r="25" spans="2:71" ht="6.95" customHeight="1">
      <c r="B25" s="21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2"/>
      <c r="BE25" s="183"/>
    </row>
    <row r="26" spans="2:71" ht="14.45" customHeight="1">
      <c r="B26" s="21"/>
      <c r="C26" s="25"/>
      <c r="D26" s="33" t="s">
        <v>41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90">
        <f>ROUND(AG87,2)</f>
        <v>0</v>
      </c>
      <c r="AL26" s="185"/>
      <c r="AM26" s="185"/>
      <c r="AN26" s="185"/>
      <c r="AO26" s="185"/>
      <c r="AP26" s="25"/>
      <c r="AQ26" s="22"/>
      <c r="BE26" s="183"/>
    </row>
    <row r="27" spans="2:71" ht="14.45" customHeight="1">
      <c r="B27" s="21"/>
      <c r="C27" s="25"/>
      <c r="D27" s="33" t="s">
        <v>42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90">
        <f>ROUND(AG90,2)</f>
        <v>0</v>
      </c>
      <c r="AL27" s="190"/>
      <c r="AM27" s="190"/>
      <c r="AN27" s="190"/>
      <c r="AO27" s="190"/>
      <c r="AP27" s="25"/>
      <c r="AQ27" s="22"/>
      <c r="BE27" s="183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183"/>
    </row>
    <row r="29" spans="2:71" s="1" customFormat="1" ht="25.9" customHeight="1">
      <c r="B29" s="34"/>
      <c r="C29" s="35"/>
      <c r="D29" s="37" t="s">
        <v>43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91">
        <f>ROUND(AK26+AK27,2)</f>
        <v>0</v>
      </c>
      <c r="AL29" s="192"/>
      <c r="AM29" s="192"/>
      <c r="AN29" s="192"/>
      <c r="AO29" s="192"/>
      <c r="AP29" s="35"/>
      <c r="AQ29" s="36"/>
      <c r="BE29" s="183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183"/>
    </row>
    <row r="31" spans="2:71" s="2" customFormat="1" ht="14.45" customHeight="1">
      <c r="B31" s="39"/>
      <c r="C31" s="40"/>
      <c r="D31" s="41" t="s">
        <v>44</v>
      </c>
      <c r="E31" s="40"/>
      <c r="F31" s="41" t="s">
        <v>45</v>
      </c>
      <c r="G31" s="40"/>
      <c r="H31" s="40"/>
      <c r="I31" s="40"/>
      <c r="J31" s="40"/>
      <c r="K31" s="40"/>
      <c r="L31" s="193">
        <v>0.21</v>
      </c>
      <c r="M31" s="194"/>
      <c r="N31" s="194"/>
      <c r="O31" s="194"/>
      <c r="P31" s="40"/>
      <c r="Q31" s="40"/>
      <c r="R31" s="40"/>
      <c r="S31" s="40"/>
      <c r="T31" s="43" t="s">
        <v>46</v>
      </c>
      <c r="U31" s="40"/>
      <c r="V31" s="40"/>
      <c r="W31" s="195">
        <f>ROUND(AZ87+SUM(CD91:CD95),2)</f>
        <v>0</v>
      </c>
      <c r="X31" s="194"/>
      <c r="Y31" s="194"/>
      <c r="Z31" s="194"/>
      <c r="AA31" s="194"/>
      <c r="AB31" s="194"/>
      <c r="AC31" s="194"/>
      <c r="AD31" s="194"/>
      <c r="AE31" s="194"/>
      <c r="AF31" s="40"/>
      <c r="AG31" s="40"/>
      <c r="AH31" s="40"/>
      <c r="AI31" s="40"/>
      <c r="AJ31" s="40"/>
      <c r="AK31" s="195">
        <f>ROUND(AV87+SUM(BY91:BY95),2)</f>
        <v>0</v>
      </c>
      <c r="AL31" s="194"/>
      <c r="AM31" s="194"/>
      <c r="AN31" s="194"/>
      <c r="AO31" s="194"/>
      <c r="AP31" s="40"/>
      <c r="AQ31" s="44"/>
      <c r="BE31" s="183"/>
    </row>
    <row r="32" spans="2:71" s="2" customFormat="1" ht="14.45" customHeight="1">
      <c r="B32" s="39"/>
      <c r="C32" s="40"/>
      <c r="D32" s="40"/>
      <c r="E32" s="40"/>
      <c r="F32" s="41" t="s">
        <v>47</v>
      </c>
      <c r="G32" s="40"/>
      <c r="H32" s="40"/>
      <c r="I32" s="40"/>
      <c r="J32" s="40"/>
      <c r="K32" s="40"/>
      <c r="L32" s="193">
        <v>0.15</v>
      </c>
      <c r="M32" s="194"/>
      <c r="N32" s="194"/>
      <c r="O32" s="194"/>
      <c r="P32" s="40"/>
      <c r="Q32" s="40"/>
      <c r="R32" s="40"/>
      <c r="S32" s="40"/>
      <c r="T32" s="43" t="s">
        <v>46</v>
      </c>
      <c r="U32" s="40"/>
      <c r="V32" s="40"/>
      <c r="W32" s="195">
        <f>ROUND(BA87+SUM(CE91:CE95),2)</f>
        <v>0</v>
      </c>
      <c r="X32" s="194"/>
      <c r="Y32" s="194"/>
      <c r="Z32" s="194"/>
      <c r="AA32" s="194"/>
      <c r="AB32" s="194"/>
      <c r="AC32" s="194"/>
      <c r="AD32" s="194"/>
      <c r="AE32" s="194"/>
      <c r="AF32" s="40"/>
      <c r="AG32" s="40"/>
      <c r="AH32" s="40"/>
      <c r="AI32" s="40"/>
      <c r="AJ32" s="40"/>
      <c r="AK32" s="195">
        <f>ROUND(AW87+SUM(BZ91:BZ95),2)</f>
        <v>0</v>
      </c>
      <c r="AL32" s="194"/>
      <c r="AM32" s="194"/>
      <c r="AN32" s="194"/>
      <c r="AO32" s="194"/>
      <c r="AP32" s="40"/>
      <c r="AQ32" s="44"/>
      <c r="BE32" s="183"/>
    </row>
    <row r="33" spans="2:57" s="2" customFormat="1" ht="14.45" hidden="1" customHeight="1">
      <c r="B33" s="39"/>
      <c r="C33" s="40"/>
      <c r="D33" s="40"/>
      <c r="E33" s="40"/>
      <c r="F33" s="41" t="s">
        <v>48</v>
      </c>
      <c r="G33" s="40"/>
      <c r="H33" s="40"/>
      <c r="I33" s="40"/>
      <c r="J33" s="40"/>
      <c r="K33" s="40"/>
      <c r="L33" s="193">
        <v>0.21</v>
      </c>
      <c r="M33" s="194"/>
      <c r="N33" s="194"/>
      <c r="O33" s="194"/>
      <c r="P33" s="40"/>
      <c r="Q33" s="40"/>
      <c r="R33" s="40"/>
      <c r="S33" s="40"/>
      <c r="T33" s="43" t="s">
        <v>46</v>
      </c>
      <c r="U33" s="40"/>
      <c r="V33" s="40"/>
      <c r="W33" s="195">
        <f>ROUND(BB87+SUM(CF91:CF95),2)</f>
        <v>0</v>
      </c>
      <c r="X33" s="194"/>
      <c r="Y33" s="194"/>
      <c r="Z33" s="194"/>
      <c r="AA33" s="194"/>
      <c r="AB33" s="194"/>
      <c r="AC33" s="194"/>
      <c r="AD33" s="194"/>
      <c r="AE33" s="194"/>
      <c r="AF33" s="40"/>
      <c r="AG33" s="40"/>
      <c r="AH33" s="40"/>
      <c r="AI33" s="40"/>
      <c r="AJ33" s="40"/>
      <c r="AK33" s="195">
        <v>0</v>
      </c>
      <c r="AL33" s="194"/>
      <c r="AM33" s="194"/>
      <c r="AN33" s="194"/>
      <c r="AO33" s="194"/>
      <c r="AP33" s="40"/>
      <c r="AQ33" s="44"/>
      <c r="BE33" s="183"/>
    </row>
    <row r="34" spans="2:57" s="2" customFormat="1" ht="14.45" hidden="1" customHeight="1">
      <c r="B34" s="39"/>
      <c r="C34" s="40"/>
      <c r="D34" s="40"/>
      <c r="E34" s="40"/>
      <c r="F34" s="41" t="s">
        <v>49</v>
      </c>
      <c r="G34" s="40"/>
      <c r="H34" s="40"/>
      <c r="I34" s="40"/>
      <c r="J34" s="40"/>
      <c r="K34" s="40"/>
      <c r="L34" s="193">
        <v>0.15</v>
      </c>
      <c r="M34" s="194"/>
      <c r="N34" s="194"/>
      <c r="O34" s="194"/>
      <c r="P34" s="40"/>
      <c r="Q34" s="40"/>
      <c r="R34" s="40"/>
      <c r="S34" s="40"/>
      <c r="T34" s="43" t="s">
        <v>46</v>
      </c>
      <c r="U34" s="40"/>
      <c r="V34" s="40"/>
      <c r="W34" s="195">
        <f>ROUND(BC87+SUM(CG91:CG95),2)</f>
        <v>0</v>
      </c>
      <c r="X34" s="194"/>
      <c r="Y34" s="194"/>
      <c r="Z34" s="194"/>
      <c r="AA34" s="194"/>
      <c r="AB34" s="194"/>
      <c r="AC34" s="194"/>
      <c r="AD34" s="194"/>
      <c r="AE34" s="194"/>
      <c r="AF34" s="40"/>
      <c r="AG34" s="40"/>
      <c r="AH34" s="40"/>
      <c r="AI34" s="40"/>
      <c r="AJ34" s="40"/>
      <c r="AK34" s="195">
        <v>0</v>
      </c>
      <c r="AL34" s="194"/>
      <c r="AM34" s="194"/>
      <c r="AN34" s="194"/>
      <c r="AO34" s="194"/>
      <c r="AP34" s="40"/>
      <c r="AQ34" s="44"/>
      <c r="BE34" s="183"/>
    </row>
    <row r="35" spans="2:57" s="2" customFormat="1" ht="14.45" hidden="1" customHeight="1">
      <c r="B35" s="39"/>
      <c r="C35" s="40"/>
      <c r="D35" s="40"/>
      <c r="E35" s="40"/>
      <c r="F35" s="41" t="s">
        <v>50</v>
      </c>
      <c r="G35" s="40"/>
      <c r="H35" s="40"/>
      <c r="I35" s="40"/>
      <c r="J35" s="40"/>
      <c r="K35" s="40"/>
      <c r="L35" s="193">
        <v>0</v>
      </c>
      <c r="M35" s="194"/>
      <c r="N35" s="194"/>
      <c r="O35" s="194"/>
      <c r="P35" s="40"/>
      <c r="Q35" s="40"/>
      <c r="R35" s="40"/>
      <c r="S35" s="40"/>
      <c r="T35" s="43" t="s">
        <v>46</v>
      </c>
      <c r="U35" s="40"/>
      <c r="V35" s="40"/>
      <c r="W35" s="195">
        <f>ROUND(BD87+SUM(CH91:CH95),2)</f>
        <v>0</v>
      </c>
      <c r="X35" s="194"/>
      <c r="Y35" s="194"/>
      <c r="Z35" s="194"/>
      <c r="AA35" s="194"/>
      <c r="AB35" s="194"/>
      <c r="AC35" s="194"/>
      <c r="AD35" s="194"/>
      <c r="AE35" s="194"/>
      <c r="AF35" s="40"/>
      <c r="AG35" s="40"/>
      <c r="AH35" s="40"/>
      <c r="AI35" s="40"/>
      <c r="AJ35" s="40"/>
      <c r="AK35" s="195">
        <v>0</v>
      </c>
      <c r="AL35" s="194"/>
      <c r="AM35" s="194"/>
      <c r="AN35" s="194"/>
      <c r="AO35" s="194"/>
      <c r="AP35" s="40"/>
      <c r="AQ35" s="44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>
      <c r="B37" s="34"/>
      <c r="C37" s="45"/>
      <c r="D37" s="46" t="s">
        <v>51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52</v>
      </c>
      <c r="U37" s="47"/>
      <c r="V37" s="47"/>
      <c r="W37" s="47"/>
      <c r="X37" s="196" t="s">
        <v>53</v>
      </c>
      <c r="Y37" s="197"/>
      <c r="Z37" s="197"/>
      <c r="AA37" s="197"/>
      <c r="AB37" s="197"/>
      <c r="AC37" s="47"/>
      <c r="AD37" s="47"/>
      <c r="AE37" s="47"/>
      <c r="AF37" s="47"/>
      <c r="AG37" s="47"/>
      <c r="AH37" s="47"/>
      <c r="AI37" s="47"/>
      <c r="AJ37" s="47"/>
      <c r="AK37" s="198">
        <f>SUM(AK29:AK35)</f>
        <v>0</v>
      </c>
      <c r="AL37" s="197"/>
      <c r="AM37" s="197"/>
      <c r="AN37" s="197"/>
      <c r="AO37" s="199"/>
      <c r="AP37" s="45"/>
      <c r="AQ37" s="36"/>
    </row>
    <row r="38" spans="2:57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 ht="13.5">
      <c r="B39" s="21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2"/>
    </row>
    <row r="40" spans="2:57" ht="13.5">
      <c r="B40" s="21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2"/>
    </row>
    <row r="41" spans="2:57" ht="13.5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2"/>
    </row>
    <row r="42" spans="2:57" ht="13.5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2"/>
    </row>
    <row r="43" spans="2:57" ht="13.5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2"/>
    </row>
    <row r="44" spans="2:57" ht="13.5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2"/>
    </row>
    <row r="45" spans="2:57" ht="13.5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2"/>
    </row>
    <row r="46" spans="2:57" ht="13.5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2"/>
    </row>
    <row r="47" spans="2:57" ht="13.5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2"/>
    </row>
    <row r="48" spans="2:57" ht="13.5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2"/>
    </row>
    <row r="49" spans="2:43" s="1" customFormat="1">
      <c r="B49" s="34"/>
      <c r="C49" s="35"/>
      <c r="D49" s="49" t="s">
        <v>54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55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ht="13.5">
      <c r="B50" s="21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2"/>
    </row>
    <row r="51" spans="2:43" ht="13.5">
      <c r="B51" s="21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2"/>
    </row>
    <row r="52" spans="2:43" ht="13.5">
      <c r="B52" s="21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2"/>
    </row>
    <row r="53" spans="2:43" ht="13.5">
      <c r="B53" s="21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2"/>
    </row>
    <row r="54" spans="2:43" ht="13.5">
      <c r="B54" s="21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2"/>
    </row>
    <row r="55" spans="2:43" ht="13.5">
      <c r="B55" s="21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2"/>
    </row>
    <row r="56" spans="2:43" ht="13.5">
      <c r="B56" s="21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2"/>
    </row>
    <row r="57" spans="2:43" ht="13.5">
      <c r="B57" s="21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2"/>
    </row>
    <row r="58" spans="2:43" s="1" customFormat="1">
      <c r="B58" s="34"/>
      <c r="C58" s="35"/>
      <c r="D58" s="54" t="s">
        <v>56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57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56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57</v>
      </c>
      <c r="AN58" s="55"/>
      <c r="AO58" s="57"/>
      <c r="AP58" s="35"/>
      <c r="AQ58" s="36"/>
    </row>
    <row r="59" spans="2:43" ht="13.5">
      <c r="B59" s="21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2"/>
    </row>
    <row r="60" spans="2:43" s="1" customFormat="1">
      <c r="B60" s="34"/>
      <c r="C60" s="35"/>
      <c r="D60" s="49" t="s">
        <v>58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59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ht="13.5">
      <c r="B61" s="21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2"/>
    </row>
    <row r="62" spans="2:43" ht="13.5">
      <c r="B62" s="21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2"/>
    </row>
    <row r="63" spans="2:43" ht="13.5">
      <c r="B63" s="21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2"/>
    </row>
    <row r="64" spans="2:43" ht="13.5">
      <c r="B64" s="21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2"/>
    </row>
    <row r="65" spans="2:43" ht="13.5">
      <c r="B65" s="21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2"/>
    </row>
    <row r="66" spans="2:43" ht="13.5">
      <c r="B66" s="21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2"/>
    </row>
    <row r="67" spans="2:43" ht="13.5">
      <c r="B67" s="21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2"/>
    </row>
    <row r="68" spans="2:43" ht="13.5">
      <c r="B68" s="21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2"/>
    </row>
    <row r="69" spans="2:43" s="1" customFormat="1">
      <c r="B69" s="34"/>
      <c r="C69" s="35"/>
      <c r="D69" s="54" t="s">
        <v>56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57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56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57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80" t="s">
        <v>60</v>
      </c>
      <c r="D76" s="181"/>
      <c r="E76" s="181"/>
      <c r="F76" s="181"/>
      <c r="G76" s="181"/>
      <c r="H76" s="181"/>
      <c r="I76" s="181"/>
      <c r="J76" s="181"/>
      <c r="K76" s="181"/>
      <c r="L76" s="181"/>
      <c r="M76" s="181"/>
      <c r="N76" s="181"/>
      <c r="O76" s="181"/>
      <c r="P76" s="181"/>
      <c r="Q76" s="181"/>
      <c r="R76" s="181"/>
      <c r="S76" s="181"/>
      <c r="T76" s="181"/>
      <c r="U76" s="181"/>
      <c r="V76" s="181"/>
      <c r="W76" s="181"/>
      <c r="X76" s="181"/>
      <c r="Y76" s="181"/>
      <c r="Z76" s="181"/>
      <c r="AA76" s="181"/>
      <c r="AB76" s="181"/>
      <c r="AC76" s="181"/>
      <c r="AD76" s="181"/>
      <c r="AE76" s="181"/>
      <c r="AF76" s="181"/>
      <c r="AG76" s="181"/>
      <c r="AH76" s="181"/>
      <c r="AI76" s="181"/>
      <c r="AJ76" s="181"/>
      <c r="AK76" s="181"/>
      <c r="AL76" s="181"/>
      <c r="AM76" s="181"/>
      <c r="AN76" s="181"/>
      <c r="AO76" s="181"/>
      <c r="AP76" s="181"/>
      <c r="AQ76" s="36"/>
    </row>
    <row r="77" spans="2:43" s="3" customFormat="1" ht="14.45" customHeight="1">
      <c r="B77" s="64"/>
      <c r="C77" s="29" t="s">
        <v>16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15-07-17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19</v>
      </c>
      <c r="D78" s="69"/>
      <c r="E78" s="69"/>
      <c r="F78" s="69"/>
      <c r="G78" s="69"/>
      <c r="H78" s="69"/>
      <c r="I78" s="69"/>
      <c r="J78" s="69"/>
      <c r="K78" s="69"/>
      <c r="L78" s="200" t="str">
        <f>K6</f>
        <v>BYTOVÝ DŮM, TŘINEC UL. MÍRU Č.P. 14 - REKONSTRUKCE HYDROIZOLACE A DEŠŤOVÁ KANALIZACE</v>
      </c>
      <c r="M78" s="201"/>
      <c r="N78" s="201"/>
      <c r="O78" s="201"/>
      <c r="P78" s="201"/>
      <c r="Q78" s="201"/>
      <c r="R78" s="201"/>
      <c r="S78" s="201"/>
      <c r="T78" s="201"/>
      <c r="U78" s="201"/>
      <c r="V78" s="201"/>
      <c r="W78" s="201"/>
      <c r="X78" s="201"/>
      <c r="Y78" s="201"/>
      <c r="Z78" s="201"/>
      <c r="AA78" s="201"/>
      <c r="AB78" s="201"/>
      <c r="AC78" s="201"/>
      <c r="AD78" s="201"/>
      <c r="AE78" s="201"/>
      <c r="AF78" s="201"/>
      <c r="AG78" s="201"/>
      <c r="AH78" s="201"/>
      <c r="AI78" s="201"/>
      <c r="AJ78" s="201"/>
      <c r="AK78" s="201"/>
      <c r="AL78" s="201"/>
      <c r="AM78" s="201"/>
      <c r="AN78" s="201"/>
      <c r="AO78" s="201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>
      <c r="B80" s="34"/>
      <c r="C80" s="29" t="s">
        <v>24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Třinec Kanada, ul Míru č.p.14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26</v>
      </c>
      <c r="AJ80" s="35"/>
      <c r="AK80" s="35"/>
      <c r="AL80" s="35"/>
      <c r="AM80" s="72" t="str">
        <f>IF(AN8= "","",AN8)</f>
        <v>13. 7. 2017</v>
      </c>
      <c r="AN80" s="35"/>
      <c r="AO80" s="35"/>
      <c r="AP80" s="35"/>
      <c r="AQ80" s="36"/>
    </row>
    <row r="81" spans="1:89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>
      <c r="B82" s="34"/>
      <c r="C82" s="29" t="s">
        <v>28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Město Třinec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36</v>
      </c>
      <c r="AJ82" s="35"/>
      <c r="AK82" s="35"/>
      <c r="AL82" s="35"/>
      <c r="AM82" s="202" t="str">
        <f>IF(E17="","",E17)</f>
        <v xml:space="preserve"> </v>
      </c>
      <c r="AN82" s="202"/>
      <c r="AO82" s="202"/>
      <c r="AP82" s="202"/>
      <c r="AQ82" s="36"/>
      <c r="AS82" s="203" t="s">
        <v>61</v>
      </c>
      <c r="AT82" s="204"/>
      <c r="AU82" s="73"/>
      <c r="AV82" s="73"/>
      <c r="AW82" s="73"/>
      <c r="AX82" s="73"/>
      <c r="AY82" s="73"/>
      <c r="AZ82" s="73"/>
      <c r="BA82" s="73"/>
      <c r="BB82" s="73"/>
      <c r="BC82" s="73"/>
      <c r="BD82" s="74"/>
    </row>
    <row r="83" spans="1:89" s="1" customFormat="1">
      <c r="B83" s="34"/>
      <c r="C83" s="29" t="s">
        <v>34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39</v>
      </c>
      <c r="AJ83" s="35"/>
      <c r="AK83" s="35"/>
      <c r="AL83" s="35"/>
      <c r="AM83" s="202" t="str">
        <f>IF(E20="","",E20)</f>
        <v xml:space="preserve"> </v>
      </c>
      <c r="AN83" s="202"/>
      <c r="AO83" s="202"/>
      <c r="AP83" s="202"/>
      <c r="AQ83" s="36"/>
      <c r="AS83" s="205"/>
      <c r="AT83" s="206"/>
      <c r="AU83" s="75"/>
      <c r="AV83" s="75"/>
      <c r="AW83" s="75"/>
      <c r="AX83" s="75"/>
      <c r="AY83" s="75"/>
      <c r="AZ83" s="75"/>
      <c r="BA83" s="75"/>
      <c r="BB83" s="75"/>
      <c r="BC83" s="75"/>
      <c r="BD83" s="76"/>
    </row>
    <row r="84" spans="1:89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07"/>
      <c r="AT84" s="208"/>
      <c r="AU84" s="35"/>
      <c r="AV84" s="35"/>
      <c r="AW84" s="35"/>
      <c r="AX84" s="35"/>
      <c r="AY84" s="35"/>
      <c r="AZ84" s="35"/>
      <c r="BA84" s="35"/>
      <c r="BB84" s="35"/>
      <c r="BC84" s="35"/>
      <c r="BD84" s="77"/>
    </row>
    <row r="85" spans="1:89" s="1" customFormat="1" ht="29.25" customHeight="1">
      <c r="B85" s="34"/>
      <c r="C85" s="209" t="s">
        <v>62</v>
      </c>
      <c r="D85" s="210"/>
      <c r="E85" s="210"/>
      <c r="F85" s="210"/>
      <c r="G85" s="210"/>
      <c r="H85" s="78"/>
      <c r="I85" s="211" t="s">
        <v>63</v>
      </c>
      <c r="J85" s="210"/>
      <c r="K85" s="210"/>
      <c r="L85" s="210"/>
      <c r="M85" s="210"/>
      <c r="N85" s="210"/>
      <c r="O85" s="210"/>
      <c r="P85" s="210"/>
      <c r="Q85" s="210"/>
      <c r="R85" s="210"/>
      <c r="S85" s="210"/>
      <c r="T85" s="210"/>
      <c r="U85" s="210"/>
      <c r="V85" s="210"/>
      <c r="W85" s="210"/>
      <c r="X85" s="210"/>
      <c r="Y85" s="210"/>
      <c r="Z85" s="210"/>
      <c r="AA85" s="210"/>
      <c r="AB85" s="210"/>
      <c r="AC85" s="210"/>
      <c r="AD85" s="210"/>
      <c r="AE85" s="210"/>
      <c r="AF85" s="210"/>
      <c r="AG85" s="211" t="s">
        <v>64</v>
      </c>
      <c r="AH85" s="210"/>
      <c r="AI85" s="210"/>
      <c r="AJ85" s="210"/>
      <c r="AK85" s="210"/>
      <c r="AL85" s="210"/>
      <c r="AM85" s="210"/>
      <c r="AN85" s="211" t="s">
        <v>65</v>
      </c>
      <c r="AO85" s="210"/>
      <c r="AP85" s="212"/>
      <c r="AQ85" s="36"/>
      <c r="AS85" s="79" t="s">
        <v>66</v>
      </c>
      <c r="AT85" s="80" t="s">
        <v>67</v>
      </c>
      <c r="AU85" s="80" t="s">
        <v>68</v>
      </c>
      <c r="AV85" s="80" t="s">
        <v>69</v>
      </c>
      <c r="AW85" s="80" t="s">
        <v>70</v>
      </c>
      <c r="AX85" s="80" t="s">
        <v>71</v>
      </c>
      <c r="AY85" s="80" t="s">
        <v>72</v>
      </c>
      <c r="AZ85" s="80" t="s">
        <v>73</v>
      </c>
      <c r="BA85" s="80" t="s">
        <v>74</v>
      </c>
      <c r="BB85" s="80" t="s">
        <v>75</v>
      </c>
      <c r="BC85" s="80" t="s">
        <v>76</v>
      </c>
      <c r="BD85" s="81" t="s">
        <v>77</v>
      </c>
    </row>
    <row r="86" spans="1:89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82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>
      <c r="B87" s="67"/>
      <c r="C87" s="83" t="s">
        <v>78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20">
        <f>ROUND(AG88,2)</f>
        <v>0</v>
      </c>
      <c r="AH87" s="220"/>
      <c r="AI87" s="220"/>
      <c r="AJ87" s="220"/>
      <c r="AK87" s="220"/>
      <c r="AL87" s="220"/>
      <c r="AM87" s="220"/>
      <c r="AN87" s="221">
        <f>SUM(AG87,AT87)</f>
        <v>0</v>
      </c>
      <c r="AO87" s="221"/>
      <c r="AP87" s="221"/>
      <c r="AQ87" s="70"/>
      <c r="AS87" s="85">
        <f>ROUND(AS88,2)</f>
        <v>0</v>
      </c>
      <c r="AT87" s="86">
        <f>ROUND(SUM(AV87:AW87),2)</f>
        <v>0</v>
      </c>
      <c r="AU87" s="87">
        <f>ROUND(AU88,5)</f>
        <v>0</v>
      </c>
      <c r="AV87" s="86">
        <f>ROUND(AZ87*L31,2)</f>
        <v>0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ROUND(AZ88,2)</f>
        <v>0</v>
      </c>
      <c r="BA87" s="86">
        <f>ROUND(BA88,2)</f>
        <v>0</v>
      </c>
      <c r="BB87" s="86">
        <f>ROUND(BB88,2)</f>
        <v>0</v>
      </c>
      <c r="BC87" s="86">
        <f>ROUND(BC88,2)</f>
        <v>0</v>
      </c>
      <c r="BD87" s="88">
        <f>ROUND(BD88,2)</f>
        <v>0</v>
      </c>
      <c r="BS87" s="89" t="s">
        <v>79</v>
      </c>
      <c r="BT87" s="89" t="s">
        <v>80</v>
      </c>
      <c r="BV87" s="89" t="s">
        <v>81</v>
      </c>
      <c r="BW87" s="89" t="s">
        <v>82</v>
      </c>
      <c r="BX87" s="89" t="s">
        <v>83</v>
      </c>
    </row>
    <row r="88" spans="1:89" s="5" customFormat="1" ht="53.25" customHeight="1">
      <c r="A88" s="90" t="s">
        <v>84</v>
      </c>
      <c r="B88" s="91"/>
      <c r="C88" s="92"/>
      <c r="D88" s="215" t="s">
        <v>17</v>
      </c>
      <c r="E88" s="215"/>
      <c r="F88" s="215"/>
      <c r="G88" s="215"/>
      <c r="H88" s="215"/>
      <c r="I88" s="93"/>
      <c r="J88" s="215" t="s">
        <v>20</v>
      </c>
      <c r="K88" s="215"/>
      <c r="L88" s="215"/>
      <c r="M88" s="215"/>
      <c r="N88" s="215"/>
      <c r="O88" s="215"/>
      <c r="P88" s="215"/>
      <c r="Q88" s="215"/>
      <c r="R88" s="215"/>
      <c r="S88" s="215"/>
      <c r="T88" s="215"/>
      <c r="U88" s="215"/>
      <c r="V88" s="215"/>
      <c r="W88" s="215"/>
      <c r="X88" s="215"/>
      <c r="Y88" s="215"/>
      <c r="Z88" s="215"/>
      <c r="AA88" s="215"/>
      <c r="AB88" s="215"/>
      <c r="AC88" s="215"/>
      <c r="AD88" s="215"/>
      <c r="AE88" s="215"/>
      <c r="AF88" s="215"/>
      <c r="AG88" s="213">
        <f>'15-07-17 - BYTOVÝ DŮM, TŘ...'!M29</f>
        <v>0</v>
      </c>
      <c r="AH88" s="214"/>
      <c r="AI88" s="214"/>
      <c r="AJ88" s="214"/>
      <c r="AK88" s="214"/>
      <c r="AL88" s="214"/>
      <c r="AM88" s="214"/>
      <c r="AN88" s="213">
        <f>SUM(AG88,AT88)</f>
        <v>0</v>
      </c>
      <c r="AO88" s="214"/>
      <c r="AP88" s="214"/>
      <c r="AQ88" s="94"/>
      <c r="AS88" s="95">
        <f>'15-07-17 - BYTOVÝ DŮM, TŘ...'!M27</f>
        <v>0</v>
      </c>
      <c r="AT88" s="96">
        <f>ROUND(SUM(AV88:AW88),2)</f>
        <v>0</v>
      </c>
      <c r="AU88" s="97">
        <f>'15-07-17 - BYTOVÝ DŮM, TŘ...'!W133</f>
        <v>0</v>
      </c>
      <c r="AV88" s="96">
        <f>'15-07-17 - BYTOVÝ DŮM, TŘ...'!M31</f>
        <v>0</v>
      </c>
      <c r="AW88" s="96">
        <f>'15-07-17 - BYTOVÝ DŮM, TŘ...'!M32</f>
        <v>0</v>
      </c>
      <c r="AX88" s="96">
        <f>'15-07-17 - BYTOVÝ DŮM, TŘ...'!M33</f>
        <v>0</v>
      </c>
      <c r="AY88" s="96">
        <f>'15-07-17 - BYTOVÝ DŮM, TŘ...'!M34</f>
        <v>0</v>
      </c>
      <c r="AZ88" s="96">
        <f>'15-07-17 - BYTOVÝ DŮM, TŘ...'!H31</f>
        <v>0</v>
      </c>
      <c r="BA88" s="96">
        <f>'15-07-17 - BYTOVÝ DŮM, TŘ...'!H32</f>
        <v>0</v>
      </c>
      <c r="BB88" s="96">
        <f>'15-07-17 - BYTOVÝ DŮM, TŘ...'!H33</f>
        <v>0</v>
      </c>
      <c r="BC88" s="96">
        <f>'15-07-17 - BYTOVÝ DŮM, TŘ...'!H34</f>
        <v>0</v>
      </c>
      <c r="BD88" s="98">
        <f>'15-07-17 - BYTOVÝ DŮM, TŘ...'!H35</f>
        <v>0</v>
      </c>
      <c r="BT88" s="99" t="s">
        <v>85</v>
      </c>
      <c r="BU88" s="99" t="s">
        <v>86</v>
      </c>
      <c r="BV88" s="99" t="s">
        <v>81</v>
      </c>
      <c r="BW88" s="99" t="s">
        <v>82</v>
      </c>
      <c r="BX88" s="99" t="s">
        <v>83</v>
      </c>
    </row>
    <row r="89" spans="1:89" ht="13.5">
      <c r="B89" s="21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2"/>
    </row>
    <row r="90" spans="1:89" s="1" customFormat="1" ht="30" customHeight="1">
      <c r="B90" s="34"/>
      <c r="C90" s="83" t="s">
        <v>87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221">
        <f>ROUND(SUM(AG91:AG94),2)</f>
        <v>0</v>
      </c>
      <c r="AH90" s="221"/>
      <c r="AI90" s="221"/>
      <c r="AJ90" s="221"/>
      <c r="AK90" s="221"/>
      <c r="AL90" s="221"/>
      <c r="AM90" s="221"/>
      <c r="AN90" s="221">
        <f>ROUND(SUM(AN91:AN94),2)</f>
        <v>0</v>
      </c>
      <c r="AO90" s="221"/>
      <c r="AP90" s="221"/>
      <c r="AQ90" s="36"/>
      <c r="AS90" s="79" t="s">
        <v>88</v>
      </c>
      <c r="AT90" s="80" t="s">
        <v>89</v>
      </c>
      <c r="AU90" s="80" t="s">
        <v>44</v>
      </c>
      <c r="AV90" s="81" t="s">
        <v>67</v>
      </c>
    </row>
    <row r="91" spans="1:89" s="1" customFormat="1" ht="19.899999999999999" customHeight="1">
      <c r="B91" s="34"/>
      <c r="C91" s="35"/>
      <c r="D91" s="100" t="s">
        <v>90</v>
      </c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216">
        <f>ROUND(AG87*AS91,2)</f>
        <v>0</v>
      </c>
      <c r="AH91" s="217"/>
      <c r="AI91" s="217"/>
      <c r="AJ91" s="217"/>
      <c r="AK91" s="217"/>
      <c r="AL91" s="217"/>
      <c r="AM91" s="217"/>
      <c r="AN91" s="217">
        <f>ROUND(AG91+AV91,2)</f>
        <v>0</v>
      </c>
      <c r="AO91" s="217"/>
      <c r="AP91" s="217"/>
      <c r="AQ91" s="36"/>
      <c r="AS91" s="101">
        <v>0</v>
      </c>
      <c r="AT91" s="102" t="s">
        <v>91</v>
      </c>
      <c r="AU91" s="102" t="s">
        <v>45</v>
      </c>
      <c r="AV91" s="103">
        <f>ROUND(IF(AU91="základní",AG91*L31,IF(AU91="snížená",AG91*L32,0)),2)</f>
        <v>0</v>
      </c>
      <c r="BV91" s="17" t="s">
        <v>92</v>
      </c>
      <c r="BY91" s="104">
        <f>IF(AU91="základní",AV91,0)</f>
        <v>0</v>
      </c>
      <c r="BZ91" s="104">
        <f>IF(AU91="snížená",AV91,0)</f>
        <v>0</v>
      </c>
      <c r="CA91" s="104">
        <v>0</v>
      </c>
      <c r="CB91" s="104">
        <v>0</v>
      </c>
      <c r="CC91" s="104">
        <v>0</v>
      </c>
      <c r="CD91" s="104">
        <f>IF(AU91="základní",AG91,0)</f>
        <v>0</v>
      </c>
      <c r="CE91" s="104">
        <f>IF(AU91="snížená",AG91,0)</f>
        <v>0</v>
      </c>
      <c r="CF91" s="104">
        <f>IF(AU91="zákl. přenesená",AG91,0)</f>
        <v>0</v>
      </c>
      <c r="CG91" s="104">
        <f>IF(AU91="sníž. přenesená",AG91,0)</f>
        <v>0</v>
      </c>
      <c r="CH91" s="104">
        <f>IF(AU91="nulová",AG91,0)</f>
        <v>0</v>
      </c>
      <c r="CI91" s="17">
        <f>IF(AU91="základní",1,IF(AU91="snížená",2,IF(AU91="zákl. přenesená",4,IF(AU91="sníž. přenesená",5,3))))</f>
        <v>1</v>
      </c>
      <c r="CJ91" s="17">
        <f>IF(AT91="stavební čast",1,IF(8891="investiční čast",2,3))</f>
        <v>1</v>
      </c>
      <c r="CK91" s="17" t="str">
        <f>IF(D91="Vyplň vlastní","","x")</f>
        <v>x</v>
      </c>
    </row>
    <row r="92" spans="1:89" s="1" customFormat="1" ht="19.899999999999999" customHeight="1">
      <c r="B92" s="34"/>
      <c r="C92" s="35"/>
      <c r="D92" s="218" t="s">
        <v>93</v>
      </c>
      <c r="E92" s="219"/>
      <c r="F92" s="219"/>
      <c r="G92" s="219"/>
      <c r="H92" s="219"/>
      <c r="I92" s="219"/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9"/>
      <c r="Z92" s="219"/>
      <c r="AA92" s="219"/>
      <c r="AB92" s="219"/>
      <c r="AC92" s="35"/>
      <c r="AD92" s="35"/>
      <c r="AE92" s="35"/>
      <c r="AF92" s="35"/>
      <c r="AG92" s="216">
        <f>AG87*AS92</f>
        <v>0</v>
      </c>
      <c r="AH92" s="217"/>
      <c r="AI92" s="217"/>
      <c r="AJ92" s="217"/>
      <c r="AK92" s="217"/>
      <c r="AL92" s="217"/>
      <c r="AM92" s="217"/>
      <c r="AN92" s="217">
        <f>AG92+AV92</f>
        <v>0</v>
      </c>
      <c r="AO92" s="217"/>
      <c r="AP92" s="217"/>
      <c r="AQ92" s="36"/>
      <c r="AS92" s="105">
        <v>0</v>
      </c>
      <c r="AT92" s="106" t="s">
        <v>91</v>
      </c>
      <c r="AU92" s="106" t="s">
        <v>45</v>
      </c>
      <c r="AV92" s="107">
        <f>ROUND(IF(AU92="nulová",0,IF(OR(AU92="základní",AU92="zákl. přenesená"),AG92*L31,AG92*L32)),2)</f>
        <v>0</v>
      </c>
      <c r="BV92" s="17" t="s">
        <v>94</v>
      </c>
      <c r="BY92" s="104">
        <f>IF(AU92="základní",AV92,0)</f>
        <v>0</v>
      </c>
      <c r="BZ92" s="104">
        <f>IF(AU92="snížená",AV92,0)</f>
        <v>0</v>
      </c>
      <c r="CA92" s="104">
        <f>IF(AU92="zákl. přenesená",AV92,0)</f>
        <v>0</v>
      </c>
      <c r="CB92" s="104">
        <f>IF(AU92="sníž. přenesená",AV92,0)</f>
        <v>0</v>
      </c>
      <c r="CC92" s="104">
        <f>IF(AU92="nulová",AV92,0)</f>
        <v>0</v>
      </c>
      <c r="CD92" s="104">
        <f>IF(AU92="základní",AG92,0)</f>
        <v>0</v>
      </c>
      <c r="CE92" s="104">
        <f>IF(AU92="snížená",AG92,0)</f>
        <v>0</v>
      </c>
      <c r="CF92" s="104">
        <f>IF(AU92="zákl. přenesená",AG92,0)</f>
        <v>0</v>
      </c>
      <c r="CG92" s="104">
        <f>IF(AU92="sníž. přenesená",AG92,0)</f>
        <v>0</v>
      </c>
      <c r="CH92" s="104">
        <f>IF(AU92="nulová",AG92,0)</f>
        <v>0</v>
      </c>
      <c r="CI92" s="17">
        <f>IF(AU92="základní",1,IF(AU92="snížená",2,IF(AU92="zákl. přenesená",4,IF(AU92="sníž. přenesená",5,3))))</f>
        <v>1</v>
      </c>
      <c r="CJ92" s="17">
        <f>IF(AT92="stavební čast",1,IF(8892="investiční čast",2,3))</f>
        <v>1</v>
      </c>
      <c r="CK92" s="17" t="str">
        <f>IF(D92="Vyplň vlastní","","x")</f>
        <v/>
      </c>
    </row>
    <row r="93" spans="1:89" s="1" customFormat="1" ht="19.899999999999999" customHeight="1">
      <c r="B93" s="34"/>
      <c r="C93" s="35"/>
      <c r="D93" s="218" t="s">
        <v>93</v>
      </c>
      <c r="E93" s="219"/>
      <c r="F93" s="219"/>
      <c r="G93" s="219"/>
      <c r="H93" s="219"/>
      <c r="I93" s="219"/>
      <c r="J93" s="219"/>
      <c r="K93" s="219"/>
      <c r="L93" s="219"/>
      <c r="M93" s="219"/>
      <c r="N93" s="219"/>
      <c r="O93" s="219"/>
      <c r="P93" s="219"/>
      <c r="Q93" s="219"/>
      <c r="R93" s="219"/>
      <c r="S93" s="219"/>
      <c r="T93" s="219"/>
      <c r="U93" s="219"/>
      <c r="V93" s="219"/>
      <c r="W93" s="219"/>
      <c r="X93" s="219"/>
      <c r="Y93" s="219"/>
      <c r="Z93" s="219"/>
      <c r="AA93" s="219"/>
      <c r="AB93" s="219"/>
      <c r="AC93" s="35"/>
      <c r="AD93" s="35"/>
      <c r="AE93" s="35"/>
      <c r="AF93" s="35"/>
      <c r="AG93" s="216">
        <f>AG87*AS93</f>
        <v>0</v>
      </c>
      <c r="AH93" s="217"/>
      <c r="AI93" s="217"/>
      <c r="AJ93" s="217"/>
      <c r="AK93" s="217"/>
      <c r="AL93" s="217"/>
      <c r="AM93" s="217"/>
      <c r="AN93" s="217">
        <f>AG93+AV93</f>
        <v>0</v>
      </c>
      <c r="AO93" s="217"/>
      <c r="AP93" s="217"/>
      <c r="AQ93" s="36"/>
      <c r="AS93" s="105">
        <v>0</v>
      </c>
      <c r="AT93" s="106" t="s">
        <v>91</v>
      </c>
      <c r="AU93" s="106" t="s">
        <v>45</v>
      </c>
      <c r="AV93" s="107">
        <f>ROUND(IF(AU93="nulová",0,IF(OR(AU93="základní",AU93="zákl. přenesená"),AG93*L31,AG93*L32)),2)</f>
        <v>0</v>
      </c>
      <c r="BV93" s="17" t="s">
        <v>94</v>
      </c>
      <c r="BY93" s="104">
        <f>IF(AU93="základní",AV93,0)</f>
        <v>0</v>
      </c>
      <c r="BZ93" s="104">
        <f>IF(AU93="snížená",AV93,0)</f>
        <v>0</v>
      </c>
      <c r="CA93" s="104">
        <f>IF(AU93="zákl. přenesená",AV93,0)</f>
        <v>0</v>
      </c>
      <c r="CB93" s="104">
        <f>IF(AU93="sníž. přenesená",AV93,0)</f>
        <v>0</v>
      </c>
      <c r="CC93" s="104">
        <f>IF(AU93="nulová",AV93,0)</f>
        <v>0</v>
      </c>
      <c r="CD93" s="104">
        <f>IF(AU93="základní",AG93,0)</f>
        <v>0</v>
      </c>
      <c r="CE93" s="104">
        <f>IF(AU93="snížená",AG93,0)</f>
        <v>0</v>
      </c>
      <c r="CF93" s="104">
        <f>IF(AU93="zákl. přenesená",AG93,0)</f>
        <v>0</v>
      </c>
      <c r="CG93" s="104">
        <f>IF(AU93="sníž. přenesená",AG93,0)</f>
        <v>0</v>
      </c>
      <c r="CH93" s="104">
        <f>IF(AU93="nulová",AG93,0)</f>
        <v>0</v>
      </c>
      <c r="CI93" s="17">
        <f>IF(AU93="základní",1,IF(AU93="snížená",2,IF(AU93="zákl. přenesená",4,IF(AU93="sníž. přenesená",5,3))))</f>
        <v>1</v>
      </c>
      <c r="CJ93" s="17">
        <f>IF(AT93="stavební čast",1,IF(8893="investiční čast",2,3))</f>
        <v>1</v>
      </c>
      <c r="CK93" s="17" t="str">
        <f>IF(D93="Vyplň vlastní","","x")</f>
        <v/>
      </c>
    </row>
    <row r="94" spans="1:89" s="1" customFormat="1" ht="19.899999999999999" customHeight="1">
      <c r="B94" s="34"/>
      <c r="C94" s="35"/>
      <c r="D94" s="218" t="s">
        <v>93</v>
      </c>
      <c r="E94" s="219"/>
      <c r="F94" s="219"/>
      <c r="G94" s="219"/>
      <c r="H94" s="219"/>
      <c r="I94" s="219"/>
      <c r="J94" s="219"/>
      <c r="K94" s="219"/>
      <c r="L94" s="219"/>
      <c r="M94" s="219"/>
      <c r="N94" s="219"/>
      <c r="O94" s="219"/>
      <c r="P94" s="219"/>
      <c r="Q94" s="219"/>
      <c r="R94" s="219"/>
      <c r="S94" s="219"/>
      <c r="T94" s="219"/>
      <c r="U94" s="219"/>
      <c r="V94" s="219"/>
      <c r="W94" s="219"/>
      <c r="X94" s="219"/>
      <c r="Y94" s="219"/>
      <c r="Z94" s="219"/>
      <c r="AA94" s="219"/>
      <c r="AB94" s="219"/>
      <c r="AC94" s="35"/>
      <c r="AD94" s="35"/>
      <c r="AE94" s="35"/>
      <c r="AF94" s="35"/>
      <c r="AG94" s="216">
        <f>AG87*AS94</f>
        <v>0</v>
      </c>
      <c r="AH94" s="217"/>
      <c r="AI94" s="217"/>
      <c r="AJ94" s="217"/>
      <c r="AK94" s="217"/>
      <c r="AL94" s="217"/>
      <c r="AM94" s="217"/>
      <c r="AN94" s="217">
        <f>AG94+AV94</f>
        <v>0</v>
      </c>
      <c r="AO94" s="217"/>
      <c r="AP94" s="217"/>
      <c r="AQ94" s="36"/>
      <c r="AS94" s="108">
        <v>0</v>
      </c>
      <c r="AT94" s="109" t="s">
        <v>91</v>
      </c>
      <c r="AU94" s="109" t="s">
        <v>45</v>
      </c>
      <c r="AV94" s="110">
        <f>ROUND(IF(AU94="nulová",0,IF(OR(AU94="základní",AU94="zákl. přenesená"),AG94*L31,AG94*L32)),2)</f>
        <v>0</v>
      </c>
      <c r="BV94" s="17" t="s">
        <v>94</v>
      </c>
      <c r="BY94" s="104">
        <f>IF(AU94="základní",AV94,0)</f>
        <v>0</v>
      </c>
      <c r="BZ94" s="104">
        <f>IF(AU94="snížená",AV94,0)</f>
        <v>0</v>
      </c>
      <c r="CA94" s="104">
        <f>IF(AU94="zákl. přenesená",AV94,0)</f>
        <v>0</v>
      </c>
      <c r="CB94" s="104">
        <f>IF(AU94="sníž. přenesená",AV94,0)</f>
        <v>0</v>
      </c>
      <c r="CC94" s="104">
        <f>IF(AU94="nulová",AV94,0)</f>
        <v>0</v>
      </c>
      <c r="CD94" s="104">
        <f>IF(AU94="základní",AG94,0)</f>
        <v>0</v>
      </c>
      <c r="CE94" s="104">
        <f>IF(AU94="snížená",AG94,0)</f>
        <v>0</v>
      </c>
      <c r="CF94" s="104">
        <f>IF(AU94="zákl. přenesená",AG94,0)</f>
        <v>0</v>
      </c>
      <c r="CG94" s="104">
        <f>IF(AU94="sníž. přenesená",AG94,0)</f>
        <v>0</v>
      </c>
      <c r="CH94" s="104">
        <f>IF(AU94="nulová",AG94,0)</f>
        <v>0</v>
      </c>
      <c r="CI94" s="17">
        <f>IF(AU94="základní",1,IF(AU94="snížená",2,IF(AU94="zákl. přenesená",4,IF(AU94="sníž. přenesená",5,3))))</f>
        <v>1</v>
      </c>
      <c r="CJ94" s="17">
        <f>IF(AT94="stavební čast",1,IF(8894="investiční čast",2,3))</f>
        <v>1</v>
      </c>
      <c r="CK94" s="17" t="str">
        <f>IF(D94="Vyplň vlastní","","x")</f>
        <v/>
      </c>
    </row>
    <row r="95" spans="1:89" s="1" customFormat="1" ht="10.9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6"/>
    </row>
    <row r="96" spans="1:89" s="1" customFormat="1" ht="30" customHeight="1">
      <c r="B96" s="34"/>
      <c r="C96" s="111" t="s">
        <v>95</v>
      </c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222">
        <f>ROUND(AG87+AG90,2)</f>
        <v>0</v>
      </c>
      <c r="AH96" s="222"/>
      <c r="AI96" s="222"/>
      <c r="AJ96" s="222"/>
      <c r="AK96" s="222"/>
      <c r="AL96" s="222"/>
      <c r="AM96" s="222"/>
      <c r="AN96" s="222">
        <f>AN87+AN90</f>
        <v>0</v>
      </c>
      <c r="AO96" s="222"/>
      <c r="AP96" s="222"/>
      <c r="AQ96" s="36"/>
    </row>
    <row r="97" spans="2:43" s="1" customFormat="1" ht="6.95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60"/>
    </row>
  </sheetData>
  <sheetProtection algorithmName="SHA-512" hashValue="6fAHede7pUnkJKwsvzkMB6ySYcHoLaGBXQczJ9TOJrDFJ7s6ICqdXqYVpIGYEuuWuQUMyVgwincPxFTRDysXDQ==" saltValue="bTeHvo41guktv0BoRPoRlA==" spinCount="100000" sheet="1" objects="1" scenarios="1" formatCells="0" formatColumns="0" formatRows="0" sort="0" autoFilter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15-07-17 - BYTOVÝ DŮM, TŘ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4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3"/>
      <c r="B1" s="11"/>
      <c r="C1" s="11"/>
      <c r="D1" s="12" t="s">
        <v>1</v>
      </c>
      <c r="E1" s="11"/>
      <c r="F1" s="13" t="s">
        <v>96</v>
      </c>
      <c r="G1" s="13"/>
      <c r="H1" s="264" t="s">
        <v>97</v>
      </c>
      <c r="I1" s="264"/>
      <c r="J1" s="264"/>
      <c r="K1" s="264"/>
      <c r="L1" s="13" t="s">
        <v>98</v>
      </c>
      <c r="M1" s="11"/>
      <c r="N1" s="11"/>
      <c r="O1" s="12" t="s">
        <v>99</v>
      </c>
      <c r="P1" s="11"/>
      <c r="Q1" s="11"/>
      <c r="R1" s="11"/>
      <c r="S1" s="13" t="s">
        <v>100</v>
      </c>
      <c r="T1" s="13"/>
      <c r="U1" s="113"/>
      <c r="V1" s="113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8" t="s">
        <v>7</v>
      </c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S2" s="223" t="s">
        <v>8</v>
      </c>
      <c r="T2" s="224"/>
      <c r="U2" s="224"/>
      <c r="V2" s="224"/>
      <c r="W2" s="224"/>
      <c r="X2" s="224"/>
      <c r="Y2" s="224"/>
      <c r="Z2" s="224"/>
      <c r="AA2" s="224"/>
      <c r="AB2" s="224"/>
      <c r="AC2" s="224"/>
      <c r="AT2" s="17" t="s">
        <v>82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85</v>
      </c>
    </row>
    <row r="4" spans="1:66" ht="36.950000000000003" customHeight="1">
      <c r="B4" s="21"/>
      <c r="C4" s="180" t="s">
        <v>101</v>
      </c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22"/>
      <c r="T4" s="23" t="s">
        <v>13</v>
      </c>
      <c r="AT4" s="17" t="s">
        <v>6</v>
      </c>
    </row>
    <row r="5" spans="1:66" ht="6.95" customHeight="1">
      <c r="B5" s="21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2"/>
    </row>
    <row r="6" spans="1:66" s="1" customFormat="1" ht="32.85" customHeight="1">
      <c r="B6" s="34"/>
      <c r="C6" s="35"/>
      <c r="D6" s="28" t="s">
        <v>19</v>
      </c>
      <c r="E6" s="35"/>
      <c r="F6" s="186" t="s">
        <v>20</v>
      </c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35"/>
      <c r="R6" s="36"/>
    </row>
    <row r="7" spans="1:66" s="1" customFormat="1" ht="14.45" customHeight="1">
      <c r="B7" s="34"/>
      <c r="C7" s="35"/>
      <c r="D7" s="29" t="s">
        <v>21</v>
      </c>
      <c r="E7" s="35"/>
      <c r="F7" s="27" t="s">
        <v>22</v>
      </c>
      <c r="G7" s="35"/>
      <c r="H7" s="35"/>
      <c r="I7" s="35"/>
      <c r="J7" s="35"/>
      <c r="K7" s="35"/>
      <c r="L7" s="35"/>
      <c r="M7" s="29" t="s">
        <v>23</v>
      </c>
      <c r="N7" s="35"/>
      <c r="O7" s="27" t="s">
        <v>22</v>
      </c>
      <c r="P7" s="35"/>
      <c r="Q7" s="35"/>
      <c r="R7" s="36"/>
    </row>
    <row r="8" spans="1:66" s="1" customFormat="1" ht="14.45" customHeight="1">
      <c r="B8" s="34"/>
      <c r="C8" s="35"/>
      <c r="D8" s="29" t="s">
        <v>24</v>
      </c>
      <c r="E8" s="35"/>
      <c r="F8" s="27" t="s">
        <v>25</v>
      </c>
      <c r="G8" s="35"/>
      <c r="H8" s="35"/>
      <c r="I8" s="35"/>
      <c r="J8" s="35"/>
      <c r="K8" s="35"/>
      <c r="L8" s="35"/>
      <c r="M8" s="29" t="s">
        <v>26</v>
      </c>
      <c r="N8" s="35"/>
      <c r="O8" s="226" t="str">
        <f>'Rekapitulace stavby'!AN8</f>
        <v>13. 7. 2017</v>
      </c>
      <c r="P8" s="227"/>
      <c r="Q8" s="35"/>
      <c r="R8" s="36"/>
    </row>
    <row r="9" spans="1:66" s="1" customFormat="1" ht="10.9" customHeight="1">
      <c r="B9" s="3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6"/>
    </row>
    <row r="10" spans="1:66" s="1" customFormat="1" ht="14.45" customHeight="1">
      <c r="B10" s="34"/>
      <c r="C10" s="35"/>
      <c r="D10" s="29" t="s">
        <v>28</v>
      </c>
      <c r="E10" s="35"/>
      <c r="F10" s="35"/>
      <c r="G10" s="35"/>
      <c r="H10" s="35"/>
      <c r="I10" s="35"/>
      <c r="J10" s="35"/>
      <c r="K10" s="35"/>
      <c r="L10" s="35"/>
      <c r="M10" s="29" t="s">
        <v>29</v>
      </c>
      <c r="N10" s="35"/>
      <c r="O10" s="184" t="s">
        <v>30</v>
      </c>
      <c r="P10" s="184"/>
      <c r="Q10" s="35"/>
      <c r="R10" s="36"/>
    </row>
    <row r="11" spans="1:66" s="1" customFormat="1" ht="18" customHeight="1">
      <c r="B11" s="34"/>
      <c r="C11" s="35"/>
      <c r="D11" s="35"/>
      <c r="E11" s="27" t="s">
        <v>31</v>
      </c>
      <c r="F11" s="35"/>
      <c r="G11" s="35"/>
      <c r="H11" s="35"/>
      <c r="I11" s="35"/>
      <c r="J11" s="35"/>
      <c r="K11" s="35"/>
      <c r="L11" s="35"/>
      <c r="M11" s="29" t="s">
        <v>32</v>
      </c>
      <c r="N11" s="35"/>
      <c r="O11" s="184" t="s">
        <v>33</v>
      </c>
      <c r="P11" s="184"/>
      <c r="Q11" s="35"/>
      <c r="R11" s="36"/>
    </row>
    <row r="12" spans="1:66" s="1" customFormat="1" ht="6.95" customHeight="1">
      <c r="B12" s="3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6"/>
    </row>
    <row r="13" spans="1:66" s="1" customFormat="1" ht="14.45" customHeight="1">
      <c r="B13" s="34"/>
      <c r="C13" s="35"/>
      <c r="D13" s="29" t="s">
        <v>34</v>
      </c>
      <c r="E13" s="35"/>
      <c r="F13" s="35"/>
      <c r="G13" s="35"/>
      <c r="H13" s="35"/>
      <c r="I13" s="35"/>
      <c r="J13" s="35"/>
      <c r="K13" s="35"/>
      <c r="L13" s="35"/>
      <c r="M13" s="29" t="s">
        <v>29</v>
      </c>
      <c r="N13" s="35"/>
      <c r="O13" s="228" t="str">
        <f>IF('Rekapitulace stavby'!AN13="","",'Rekapitulace stavby'!AN13)</f>
        <v>Vyplň údaj</v>
      </c>
      <c r="P13" s="184"/>
      <c r="Q13" s="35"/>
      <c r="R13" s="36"/>
    </row>
    <row r="14" spans="1:66" s="1" customFormat="1" ht="18" customHeight="1">
      <c r="B14" s="34"/>
      <c r="C14" s="35"/>
      <c r="D14" s="35"/>
      <c r="E14" s="228" t="str">
        <f>IF('Rekapitulace stavby'!E14="","",'Rekapitulace stavby'!E14)</f>
        <v>Vyplň údaj</v>
      </c>
      <c r="F14" s="229"/>
      <c r="G14" s="229"/>
      <c r="H14" s="229"/>
      <c r="I14" s="229"/>
      <c r="J14" s="229"/>
      <c r="K14" s="229"/>
      <c r="L14" s="229"/>
      <c r="M14" s="29" t="s">
        <v>32</v>
      </c>
      <c r="N14" s="35"/>
      <c r="O14" s="228" t="str">
        <f>IF('Rekapitulace stavby'!AN14="","",'Rekapitulace stavby'!AN14)</f>
        <v>Vyplň údaj</v>
      </c>
      <c r="P14" s="184"/>
      <c r="Q14" s="35"/>
      <c r="R14" s="36"/>
    </row>
    <row r="15" spans="1:66" s="1" customFormat="1" ht="6.95" customHeight="1">
      <c r="B15" s="3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6"/>
    </row>
    <row r="16" spans="1:66" s="1" customFormat="1" ht="14.45" customHeight="1">
      <c r="B16" s="34"/>
      <c r="C16" s="35"/>
      <c r="D16" s="29" t="s">
        <v>36</v>
      </c>
      <c r="E16" s="35"/>
      <c r="F16" s="35"/>
      <c r="G16" s="35"/>
      <c r="H16" s="35"/>
      <c r="I16" s="35"/>
      <c r="J16" s="35"/>
      <c r="K16" s="35"/>
      <c r="L16" s="35"/>
      <c r="M16" s="29" t="s">
        <v>29</v>
      </c>
      <c r="N16" s="35"/>
      <c r="O16" s="184" t="str">
        <f>IF('Rekapitulace stavby'!AN16="","",'Rekapitulace stavby'!AN16)</f>
        <v/>
      </c>
      <c r="P16" s="184"/>
      <c r="Q16" s="35"/>
      <c r="R16" s="36"/>
    </row>
    <row r="17" spans="2:18" s="1" customFormat="1" ht="18" customHeight="1">
      <c r="B17" s="34"/>
      <c r="C17" s="35"/>
      <c r="D17" s="35"/>
      <c r="E17" s="27" t="str">
        <f>IF('Rekapitulace stavby'!E17="","",'Rekapitulace stavby'!E17)</f>
        <v xml:space="preserve"> </v>
      </c>
      <c r="F17" s="35"/>
      <c r="G17" s="35"/>
      <c r="H17" s="35"/>
      <c r="I17" s="35"/>
      <c r="J17" s="35"/>
      <c r="K17" s="35"/>
      <c r="L17" s="35"/>
      <c r="M17" s="29" t="s">
        <v>32</v>
      </c>
      <c r="N17" s="35"/>
      <c r="O17" s="184" t="str">
        <f>IF('Rekapitulace stavby'!AN17="","",'Rekapitulace stavby'!AN17)</f>
        <v/>
      </c>
      <c r="P17" s="184"/>
      <c r="Q17" s="35"/>
      <c r="R17" s="36"/>
    </row>
    <row r="18" spans="2:18" s="1" customFormat="1" ht="6.95" customHeight="1">
      <c r="B18" s="3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6"/>
    </row>
    <row r="19" spans="2:18" s="1" customFormat="1" ht="14.45" customHeight="1">
      <c r="B19" s="34"/>
      <c r="C19" s="35"/>
      <c r="D19" s="29" t="s">
        <v>39</v>
      </c>
      <c r="E19" s="35"/>
      <c r="F19" s="35"/>
      <c r="G19" s="35"/>
      <c r="H19" s="35"/>
      <c r="I19" s="35"/>
      <c r="J19" s="35"/>
      <c r="K19" s="35"/>
      <c r="L19" s="35"/>
      <c r="M19" s="29" t="s">
        <v>29</v>
      </c>
      <c r="N19" s="35"/>
      <c r="O19" s="184" t="str">
        <f>IF('Rekapitulace stavby'!AN19="","",'Rekapitulace stavby'!AN19)</f>
        <v/>
      </c>
      <c r="P19" s="184"/>
      <c r="Q19" s="35"/>
      <c r="R19" s="36"/>
    </row>
    <row r="20" spans="2:18" s="1" customFormat="1" ht="18" customHeight="1">
      <c r="B20" s="34"/>
      <c r="C20" s="35"/>
      <c r="D20" s="35"/>
      <c r="E20" s="27" t="str">
        <f>IF('Rekapitulace stavby'!E20="","",'Rekapitulace stavby'!E20)</f>
        <v xml:space="preserve"> </v>
      </c>
      <c r="F20" s="35"/>
      <c r="G20" s="35"/>
      <c r="H20" s="35"/>
      <c r="I20" s="35"/>
      <c r="J20" s="35"/>
      <c r="K20" s="35"/>
      <c r="L20" s="35"/>
      <c r="M20" s="29" t="s">
        <v>32</v>
      </c>
      <c r="N20" s="35"/>
      <c r="O20" s="184" t="str">
        <f>IF('Rekapitulace stavby'!AN20="","",'Rekapitulace stavby'!AN20)</f>
        <v/>
      </c>
      <c r="P20" s="184"/>
      <c r="Q20" s="35"/>
      <c r="R20" s="36"/>
    </row>
    <row r="21" spans="2:18" s="1" customFormat="1" ht="6.95" customHeight="1">
      <c r="B21" s="3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6"/>
    </row>
    <row r="22" spans="2:18" s="1" customFormat="1" ht="14.45" customHeight="1">
      <c r="B22" s="34"/>
      <c r="C22" s="35"/>
      <c r="D22" s="29" t="s">
        <v>40</v>
      </c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22.5" customHeight="1">
      <c r="B23" s="34"/>
      <c r="C23" s="35"/>
      <c r="D23" s="35"/>
      <c r="E23" s="189" t="s">
        <v>22</v>
      </c>
      <c r="F23" s="189"/>
      <c r="G23" s="189"/>
      <c r="H23" s="189"/>
      <c r="I23" s="189"/>
      <c r="J23" s="189"/>
      <c r="K23" s="189"/>
      <c r="L23" s="189"/>
      <c r="M23" s="35"/>
      <c r="N23" s="35"/>
      <c r="O23" s="35"/>
      <c r="P23" s="35"/>
      <c r="Q23" s="35"/>
      <c r="R23" s="36"/>
    </row>
    <row r="24" spans="2:18" s="1" customFormat="1" ht="6.95" customHeight="1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35"/>
      <c r="R25" s="36"/>
    </row>
    <row r="26" spans="2:18" s="1" customFormat="1" ht="14.45" customHeight="1">
      <c r="B26" s="34"/>
      <c r="C26" s="35"/>
      <c r="D26" s="114" t="s">
        <v>102</v>
      </c>
      <c r="E26" s="35"/>
      <c r="F26" s="35"/>
      <c r="G26" s="35"/>
      <c r="H26" s="35"/>
      <c r="I26" s="35"/>
      <c r="J26" s="35"/>
      <c r="K26" s="35"/>
      <c r="L26" s="35"/>
      <c r="M26" s="190">
        <f>N87</f>
        <v>0</v>
      </c>
      <c r="N26" s="190"/>
      <c r="O26" s="190"/>
      <c r="P26" s="190"/>
      <c r="Q26" s="35"/>
      <c r="R26" s="36"/>
    </row>
    <row r="27" spans="2:18" s="1" customFormat="1" ht="14.45" customHeight="1">
      <c r="B27" s="34"/>
      <c r="C27" s="35"/>
      <c r="D27" s="33" t="s">
        <v>90</v>
      </c>
      <c r="E27" s="35"/>
      <c r="F27" s="35"/>
      <c r="G27" s="35"/>
      <c r="H27" s="35"/>
      <c r="I27" s="35"/>
      <c r="J27" s="35"/>
      <c r="K27" s="35"/>
      <c r="L27" s="35"/>
      <c r="M27" s="190">
        <f>N109</f>
        <v>0</v>
      </c>
      <c r="N27" s="190"/>
      <c r="O27" s="190"/>
      <c r="P27" s="190"/>
      <c r="Q27" s="35"/>
      <c r="R27" s="36"/>
    </row>
    <row r="28" spans="2:18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6"/>
    </row>
    <row r="29" spans="2:18" s="1" customFormat="1" ht="25.35" customHeight="1">
      <c r="B29" s="34"/>
      <c r="C29" s="35"/>
      <c r="D29" s="115" t="s">
        <v>43</v>
      </c>
      <c r="E29" s="35"/>
      <c r="F29" s="35"/>
      <c r="G29" s="35"/>
      <c r="H29" s="35"/>
      <c r="I29" s="35"/>
      <c r="J29" s="35"/>
      <c r="K29" s="35"/>
      <c r="L29" s="35"/>
      <c r="M29" s="230">
        <f>ROUND(M26+M27,2)</f>
        <v>0</v>
      </c>
      <c r="N29" s="225"/>
      <c r="O29" s="225"/>
      <c r="P29" s="225"/>
      <c r="Q29" s="35"/>
      <c r="R29" s="36"/>
    </row>
    <row r="30" spans="2:18" s="1" customFormat="1" ht="6.95" customHeight="1">
      <c r="B30" s="34"/>
      <c r="C30" s="35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35"/>
      <c r="R30" s="36"/>
    </row>
    <row r="31" spans="2:18" s="1" customFormat="1" ht="14.45" customHeight="1">
      <c r="B31" s="34"/>
      <c r="C31" s="35"/>
      <c r="D31" s="41" t="s">
        <v>44</v>
      </c>
      <c r="E31" s="41" t="s">
        <v>45</v>
      </c>
      <c r="F31" s="42">
        <v>0.21</v>
      </c>
      <c r="G31" s="116" t="s">
        <v>46</v>
      </c>
      <c r="H31" s="231">
        <f>ROUND((((SUM(BE109:BE116)+SUM(BE133:BE236))+SUM(BE238:BE242))),2)</f>
        <v>0</v>
      </c>
      <c r="I31" s="225"/>
      <c r="J31" s="225"/>
      <c r="K31" s="35"/>
      <c r="L31" s="35"/>
      <c r="M31" s="231">
        <f>ROUND(((ROUND((SUM(BE109:BE116)+SUM(BE133:BE236)), 2)*F31)+SUM(BE238:BE242)*F31),2)</f>
        <v>0</v>
      </c>
      <c r="N31" s="225"/>
      <c r="O31" s="225"/>
      <c r="P31" s="225"/>
      <c r="Q31" s="35"/>
      <c r="R31" s="36"/>
    </row>
    <row r="32" spans="2:18" s="1" customFormat="1" ht="14.45" customHeight="1">
      <c r="B32" s="34"/>
      <c r="C32" s="35"/>
      <c r="D32" s="35"/>
      <c r="E32" s="41" t="s">
        <v>47</v>
      </c>
      <c r="F32" s="42">
        <v>0.15</v>
      </c>
      <c r="G32" s="116" t="s">
        <v>46</v>
      </c>
      <c r="H32" s="231">
        <f>ROUND((((SUM(BF109:BF116)+SUM(BF133:BF236))+SUM(BF238:BF242))),2)</f>
        <v>0</v>
      </c>
      <c r="I32" s="225"/>
      <c r="J32" s="225"/>
      <c r="K32" s="35"/>
      <c r="L32" s="35"/>
      <c r="M32" s="231">
        <f>ROUND(((ROUND((SUM(BF109:BF116)+SUM(BF133:BF236)), 2)*F32)+SUM(BF238:BF242)*F32),2)</f>
        <v>0</v>
      </c>
      <c r="N32" s="225"/>
      <c r="O32" s="225"/>
      <c r="P32" s="225"/>
      <c r="Q32" s="35"/>
      <c r="R32" s="36"/>
    </row>
    <row r="33" spans="2:18" s="1" customFormat="1" ht="14.45" hidden="1" customHeight="1">
      <c r="B33" s="34"/>
      <c r="C33" s="35"/>
      <c r="D33" s="35"/>
      <c r="E33" s="41" t="s">
        <v>48</v>
      </c>
      <c r="F33" s="42">
        <v>0.21</v>
      </c>
      <c r="G33" s="116" t="s">
        <v>46</v>
      </c>
      <c r="H33" s="231">
        <f>ROUND((((SUM(BG109:BG116)+SUM(BG133:BG236))+SUM(BG238:BG242))),2)</f>
        <v>0</v>
      </c>
      <c r="I33" s="225"/>
      <c r="J33" s="225"/>
      <c r="K33" s="35"/>
      <c r="L33" s="35"/>
      <c r="M33" s="231">
        <v>0</v>
      </c>
      <c r="N33" s="225"/>
      <c r="O33" s="225"/>
      <c r="P33" s="225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49</v>
      </c>
      <c r="F34" s="42">
        <v>0.15</v>
      </c>
      <c r="G34" s="116" t="s">
        <v>46</v>
      </c>
      <c r="H34" s="231">
        <f>ROUND((((SUM(BH109:BH116)+SUM(BH133:BH236))+SUM(BH238:BH242))),2)</f>
        <v>0</v>
      </c>
      <c r="I34" s="225"/>
      <c r="J34" s="225"/>
      <c r="K34" s="35"/>
      <c r="L34" s="35"/>
      <c r="M34" s="231">
        <v>0</v>
      </c>
      <c r="N34" s="225"/>
      <c r="O34" s="225"/>
      <c r="P34" s="225"/>
      <c r="Q34" s="35"/>
      <c r="R34" s="36"/>
    </row>
    <row r="35" spans="2:18" s="1" customFormat="1" ht="14.45" hidden="1" customHeight="1">
      <c r="B35" s="34"/>
      <c r="C35" s="35"/>
      <c r="D35" s="35"/>
      <c r="E35" s="41" t="s">
        <v>50</v>
      </c>
      <c r="F35" s="42">
        <v>0</v>
      </c>
      <c r="G35" s="116" t="s">
        <v>46</v>
      </c>
      <c r="H35" s="231">
        <f>ROUND((((SUM(BI109:BI116)+SUM(BI133:BI236))+SUM(BI238:BI242))),2)</f>
        <v>0</v>
      </c>
      <c r="I35" s="225"/>
      <c r="J35" s="225"/>
      <c r="K35" s="35"/>
      <c r="L35" s="35"/>
      <c r="M35" s="231">
        <v>0</v>
      </c>
      <c r="N35" s="225"/>
      <c r="O35" s="225"/>
      <c r="P35" s="225"/>
      <c r="Q35" s="35"/>
      <c r="R35" s="36"/>
    </row>
    <row r="36" spans="2:18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6"/>
    </row>
    <row r="37" spans="2:18" s="1" customFormat="1" ht="25.35" customHeight="1">
      <c r="B37" s="34"/>
      <c r="C37" s="112"/>
      <c r="D37" s="117" t="s">
        <v>51</v>
      </c>
      <c r="E37" s="78"/>
      <c r="F37" s="78"/>
      <c r="G37" s="118" t="s">
        <v>52</v>
      </c>
      <c r="H37" s="119" t="s">
        <v>53</v>
      </c>
      <c r="I37" s="78"/>
      <c r="J37" s="78"/>
      <c r="K37" s="78"/>
      <c r="L37" s="232">
        <f>SUM(M29:M35)</f>
        <v>0</v>
      </c>
      <c r="M37" s="232"/>
      <c r="N37" s="232"/>
      <c r="O37" s="232"/>
      <c r="P37" s="233"/>
      <c r="Q37" s="112"/>
      <c r="R37" s="36"/>
    </row>
    <row r="38" spans="2:18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ht="13.5">
      <c r="B40" s="21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2"/>
    </row>
    <row r="41" spans="2:18" ht="13.5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2"/>
    </row>
    <row r="42" spans="2:18" ht="13.5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2"/>
    </row>
    <row r="43" spans="2:18" ht="13.5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2"/>
    </row>
    <row r="44" spans="2:18" ht="13.5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2"/>
    </row>
    <row r="45" spans="2:18" ht="13.5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2"/>
    </row>
    <row r="46" spans="2:18" ht="13.5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2"/>
    </row>
    <row r="47" spans="2:18" ht="13.5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2"/>
    </row>
    <row r="48" spans="2:18" ht="13.5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2"/>
    </row>
    <row r="49" spans="2:18" ht="13.5">
      <c r="B49" s="21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2"/>
    </row>
    <row r="50" spans="2:18" s="1" customFormat="1">
      <c r="B50" s="34"/>
      <c r="C50" s="35"/>
      <c r="D50" s="49" t="s">
        <v>54</v>
      </c>
      <c r="E50" s="50"/>
      <c r="F50" s="50"/>
      <c r="G50" s="50"/>
      <c r="H50" s="51"/>
      <c r="I50" s="35"/>
      <c r="J50" s="49" t="s">
        <v>55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1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2"/>
    </row>
    <row r="52" spans="2:18" ht="13.5">
      <c r="B52" s="21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2"/>
    </row>
    <row r="53" spans="2:18" ht="13.5">
      <c r="B53" s="21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2"/>
    </row>
    <row r="54" spans="2:18" ht="13.5">
      <c r="B54" s="21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2"/>
    </row>
    <row r="55" spans="2:18" ht="13.5">
      <c r="B55" s="21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2"/>
    </row>
    <row r="56" spans="2:18" ht="13.5">
      <c r="B56" s="21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2"/>
    </row>
    <row r="57" spans="2:18" ht="13.5">
      <c r="B57" s="21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2"/>
    </row>
    <row r="58" spans="2:18" ht="13.5">
      <c r="B58" s="21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2"/>
    </row>
    <row r="59" spans="2:18" s="1" customFormat="1">
      <c r="B59" s="34"/>
      <c r="C59" s="35"/>
      <c r="D59" s="54" t="s">
        <v>56</v>
      </c>
      <c r="E59" s="55"/>
      <c r="F59" s="55"/>
      <c r="G59" s="56" t="s">
        <v>57</v>
      </c>
      <c r="H59" s="57"/>
      <c r="I59" s="35"/>
      <c r="J59" s="54" t="s">
        <v>56</v>
      </c>
      <c r="K59" s="55"/>
      <c r="L59" s="55"/>
      <c r="M59" s="55"/>
      <c r="N59" s="56" t="s">
        <v>57</v>
      </c>
      <c r="O59" s="55"/>
      <c r="P59" s="57"/>
      <c r="Q59" s="35"/>
      <c r="R59" s="36"/>
    </row>
    <row r="60" spans="2:18" ht="13.5">
      <c r="B60" s="21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2"/>
    </row>
    <row r="61" spans="2:18" s="1" customFormat="1">
      <c r="B61" s="34"/>
      <c r="C61" s="35"/>
      <c r="D61" s="49" t="s">
        <v>58</v>
      </c>
      <c r="E61" s="50"/>
      <c r="F61" s="50"/>
      <c r="G61" s="50"/>
      <c r="H61" s="51"/>
      <c r="I61" s="35"/>
      <c r="J61" s="49" t="s">
        <v>59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1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2"/>
    </row>
    <row r="63" spans="2:18" ht="13.5">
      <c r="B63" s="21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2"/>
    </row>
    <row r="64" spans="2:18" ht="13.5">
      <c r="B64" s="21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2"/>
    </row>
    <row r="65" spans="2:21" ht="13.5">
      <c r="B65" s="21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2"/>
    </row>
    <row r="66" spans="2:21" ht="13.5">
      <c r="B66" s="21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2"/>
    </row>
    <row r="67" spans="2:21" ht="13.5">
      <c r="B67" s="21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2"/>
    </row>
    <row r="68" spans="2:21" ht="13.5">
      <c r="B68" s="21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2"/>
    </row>
    <row r="69" spans="2:21" ht="13.5">
      <c r="B69" s="21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2"/>
    </row>
    <row r="70" spans="2:21" s="1" customFormat="1">
      <c r="B70" s="34"/>
      <c r="C70" s="35"/>
      <c r="D70" s="54" t="s">
        <v>56</v>
      </c>
      <c r="E70" s="55"/>
      <c r="F70" s="55"/>
      <c r="G70" s="56" t="s">
        <v>57</v>
      </c>
      <c r="H70" s="57"/>
      <c r="I70" s="35"/>
      <c r="J70" s="54" t="s">
        <v>56</v>
      </c>
      <c r="K70" s="55"/>
      <c r="L70" s="55"/>
      <c r="M70" s="55"/>
      <c r="N70" s="56" t="s">
        <v>57</v>
      </c>
      <c r="O70" s="55"/>
      <c r="P70" s="57"/>
      <c r="Q70" s="35"/>
      <c r="R70" s="36"/>
    </row>
    <row r="71" spans="2:21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>
      <c r="B75" s="120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2"/>
    </row>
    <row r="76" spans="2:21" s="1" customFormat="1" ht="36.950000000000003" customHeight="1">
      <c r="B76" s="34"/>
      <c r="C76" s="180" t="s">
        <v>103</v>
      </c>
      <c r="D76" s="181"/>
      <c r="E76" s="181"/>
      <c r="F76" s="181"/>
      <c r="G76" s="181"/>
      <c r="H76" s="181"/>
      <c r="I76" s="181"/>
      <c r="J76" s="181"/>
      <c r="K76" s="181"/>
      <c r="L76" s="181"/>
      <c r="M76" s="181"/>
      <c r="N76" s="181"/>
      <c r="O76" s="181"/>
      <c r="P76" s="181"/>
      <c r="Q76" s="181"/>
      <c r="R76" s="36"/>
      <c r="T76" s="123"/>
      <c r="U76" s="123"/>
    </row>
    <row r="77" spans="2:21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3"/>
      <c r="U77" s="123"/>
    </row>
    <row r="78" spans="2:21" s="1" customFormat="1" ht="36.950000000000003" customHeight="1">
      <c r="B78" s="34"/>
      <c r="C78" s="68" t="s">
        <v>19</v>
      </c>
      <c r="D78" s="35"/>
      <c r="E78" s="35"/>
      <c r="F78" s="200" t="str">
        <f>F6</f>
        <v>BYTOVÝ DŮM, TŘINEC UL. MÍRU Č.P. 14 - REKONSTRUKCE HYDROIZOLACE A DEŠŤOVÁ KANALIZACE</v>
      </c>
      <c r="G78" s="225"/>
      <c r="H78" s="225"/>
      <c r="I78" s="225"/>
      <c r="J78" s="225"/>
      <c r="K78" s="225"/>
      <c r="L78" s="225"/>
      <c r="M78" s="225"/>
      <c r="N78" s="225"/>
      <c r="O78" s="225"/>
      <c r="P78" s="225"/>
      <c r="Q78" s="35"/>
      <c r="R78" s="36"/>
      <c r="T78" s="123"/>
      <c r="U78" s="123"/>
    </row>
    <row r="79" spans="2:21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6"/>
      <c r="T79" s="123"/>
      <c r="U79" s="123"/>
    </row>
    <row r="80" spans="2:21" s="1" customFormat="1" ht="18" customHeight="1">
      <c r="B80" s="34"/>
      <c r="C80" s="29" t="s">
        <v>24</v>
      </c>
      <c r="D80" s="35"/>
      <c r="E80" s="35"/>
      <c r="F80" s="27" t="str">
        <f>F8</f>
        <v>Třinec Kanada, ul Míru č.p.14</v>
      </c>
      <c r="G80" s="35"/>
      <c r="H80" s="35"/>
      <c r="I80" s="35"/>
      <c r="J80" s="35"/>
      <c r="K80" s="29" t="s">
        <v>26</v>
      </c>
      <c r="L80" s="35"/>
      <c r="M80" s="227" t="str">
        <f>IF(O8="","",O8)</f>
        <v>13. 7. 2017</v>
      </c>
      <c r="N80" s="227"/>
      <c r="O80" s="227"/>
      <c r="P80" s="227"/>
      <c r="Q80" s="35"/>
      <c r="R80" s="36"/>
      <c r="T80" s="123"/>
      <c r="U80" s="123"/>
    </row>
    <row r="81" spans="2:47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6"/>
      <c r="T81" s="123"/>
      <c r="U81" s="123"/>
    </row>
    <row r="82" spans="2:47" s="1" customFormat="1">
      <c r="B82" s="34"/>
      <c r="C82" s="29" t="s">
        <v>28</v>
      </c>
      <c r="D82" s="35"/>
      <c r="E82" s="35"/>
      <c r="F82" s="27" t="str">
        <f>E11</f>
        <v>Město Třinec</v>
      </c>
      <c r="G82" s="35"/>
      <c r="H82" s="35"/>
      <c r="I82" s="35"/>
      <c r="J82" s="35"/>
      <c r="K82" s="29" t="s">
        <v>36</v>
      </c>
      <c r="L82" s="35"/>
      <c r="M82" s="184" t="str">
        <f>E17</f>
        <v xml:space="preserve"> </v>
      </c>
      <c r="N82" s="184"/>
      <c r="O82" s="184"/>
      <c r="P82" s="184"/>
      <c r="Q82" s="184"/>
      <c r="R82" s="36"/>
      <c r="T82" s="123"/>
      <c r="U82" s="123"/>
    </row>
    <row r="83" spans="2:47" s="1" customFormat="1" ht="14.45" customHeight="1">
      <c r="B83" s="34"/>
      <c r="C83" s="29" t="s">
        <v>34</v>
      </c>
      <c r="D83" s="35"/>
      <c r="E83" s="35"/>
      <c r="F83" s="27" t="str">
        <f>IF(E14="","",E14)</f>
        <v>Vyplň údaj</v>
      </c>
      <c r="G83" s="35"/>
      <c r="H83" s="35"/>
      <c r="I83" s="35"/>
      <c r="J83" s="35"/>
      <c r="K83" s="29" t="s">
        <v>39</v>
      </c>
      <c r="L83" s="35"/>
      <c r="M83" s="184" t="str">
        <f>E20</f>
        <v xml:space="preserve"> </v>
      </c>
      <c r="N83" s="184"/>
      <c r="O83" s="184"/>
      <c r="P83" s="184"/>
      <c r="Q83" s="184"/>
      <c r="R83" s="36"/>
      <c r="T83" s="123"/>
      <c r="U83" s="123"/>
    </row>
    <row r="84" spans="2:47" s="1" customFormat="1" ht="10.35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6"/>
      <c r="T84" s="123"/>
      <c r="U84" s="123"/>
    </row>
    <row r="85" spans="2:47" s="1" customFormat="1" ht="29.25" customHeight="1">
      <c r="B85" s="34"/>
      <c r="C85" s="234" t="s">
        <v>104</v>
      </c>
      <c r="D85" s="235"/>
      <c r="E85" s="235"/>
      <c r="F85" s="235"/>
      <c r="G85" s="235"/>
      <c r="H85" s="112"/>
      <c r="I85" s="112"/>
      <c r="J85" s="112"/>
      <c r="K85" s="112"/>
      <c r="L85" s="112"/>
      <c r="M85" s="112"/>
      <c r="N85" s="234" t="s">
        <v>105</v>
      </c>
      <c r="O85" s="235"/>
      <c r="P85" s="235"/>
      <c r="Q85" s="235"/>
      <c r="R85" s="36"/>
      <c r="T85" s="123"/>
      <c r="U85" s="123"/>
    </row>
    <row r="86" spans="2:47" s="1" customFormat="1" ht="10.35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6"/>
      <c r="T86" s="123"/>
      <c r="U86" s="123"/>
    </row>
    <row r="87" spans="2:47" s="1" customFormat="1" ht="29.25" customHeight="1">
      <c r="B87" s="34"/>
      <c r="C87" s="124" t="s">
        <v>106</v>
      </c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221">
        <f>N133</f>
        <v>0</v>
      </c>
      <c r="O87" s="236"/>
      <c r="P87" s="236"/>
      <c r="Q87" s="236"/>
      <c r="R87" s="36"/>
      <c r="T87" s="123"/>
      <c r="U87" s="123"/>
      <c r="AU87" s="17" t="s">
        <v>107</v>
      </c>
    </row>
    <row r="88" spans="2:47" s="6" customFormat="1" ht="24.95" customHeight="1">
      <c r="B88" s="125"/>
      <c r="C88" s="126"/>
      <c r="D88" s="127" t="s">
        <v>108</v>
      </c>
      <c r="E88" s="126"/>
      <c r="F88" s="126"/>
      <c r="G88" s="126"/>
      <c r="H88" s="126"/>
      <c r="I88" s="126"/>
      <c r="J88" s="126"/>
      <c r="K88" s="126"/>
      <c r="L88" s="126"/>
      <c r="M88" s="126"/>
      <c r="N88" s="237">
        <f>N134</f>
        <v>0</v>
      </c>
      <c r="O88" s="238"/>
      <c r="P88" s="238"/>
      <c r="Q88" s="238"/>
      <c r="R88" s="128"/>
      <c r="T88" s="129"/>
      <c r="U88" s="129"/>
    </row>
    <row r="89" spans="2:47" s="7" customFormat="1" ht="19.899999999999999" customHeight="1">
      <c r="B89" s="130"/>
      <c r="C89" s="131"/>
      <c r="D89" s="100" t="s">
        <v>109</v>
      </c>
      <c r="E89" s="131"/>
      <c r="F89" s="131"/>
      <c r="G89" s="131"/>
      <c r="H89" s="131"/>
      <c r="I89" s="131"/>
      <c r="J89" s="131"/>
      <c r="K89" s="131"/>
      <c r="L89" s="131"/>
      <c r="M89" s="131"/>
      <c r="N89" s="217">
        <f>N135</f>
        <v>0</v>
      </c>
      <c r="O89" s="239"/>
      <c r="P89" s="239"/>
      <c r="Q89" s="239"/>
      <c r="R89" s="132"/>
      <c r="T89" s="133"/>
      <c r="U89" s="133"/>
    </row>
    <row r="90" spans="2:47" s="7" customFormat="1" ht="19.899999999999999" customHeight="1">
      <c r="B90" s="130"/>
      <c r="C90" s="131"/>
      <c r="D90" s="100" t="s">
        <v>110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17">
        <f>N158</f>
        <v>0</v>
      </c>
      <c r="O90" s="239"/>
      <c r="P90" s="239"/>
      <c r="Q90" s="239"/>
      <c r="R90" s="132"/>
      <c r="T90" s="133"/>
      <c r="U90" s="133"/>
    </row>
    <row r="91" spans="2:47" s="7" customFormat="1" ht="19.899999999999999" customHeight="1">
      <c r="B91" s="130"/>
      <c r="C91" s="131"/>
      <c r="D91" s="100" t="s">
        <v>111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17">
        <f>N161</f>
        <v>0</v>
      </c>
      <c r="O91" s="239"/>
      <c r="P91" s="239"/>
      <c r="Q91" s="239"/>
      <c r="R91" s="132"/>
      <c r="T91" s="133"/>
      <c r="U91" s="133"/>
    </row>
    <row r="92" spans="2:47" s="7" customFormat="1" ht="19.899999999999999" customHeight="1">
      <c r="B92" s="130"/>
      <c r="C92" s="131"/>
      <c r="D92" s="100" t="s">
        <v>112</v>
      </c>
      <c r="E92" s="131"/>
      <c r="F92" s="131"/>
      <c r="G92" s="131"/>
      <c r="H92" s="131"/>
      <c r="I92" s="131"/>
      <c r="J92" s="131"/>
      <c r="K92" s="131"/>
      <c r="L92" s="131"/>
      <c r="M92" s="131"/>
      <c r="N92" s="217">
        <f>N163</f>
        <v>0</v>
      </c>
      <c r="O92" s="239"/>
      <c r="P92" s="239"/>
      <c r="Q92" s="239"/>
      <c r="R92" s="132"/>
      <c r="T92" s="133"/>
      <c r="U92" s="133"/>
    </row>
    <row r="93" spans="2:47" s="7" customFormat="1" ht="19.899999999999999" customHeight="1">
      <c r="B93" s="130"/>
      <c r="C93" s="131"/>
      <c r="D93" s="100" t="s">
        <v>113</v>
      </c>
      <c r="E93" s="131"/>
      <c r="F93" s="131"/>
      <c r="G93" s="131"/>
      <c r="H93" s="131"/>
      <c r="I93" s="131"/>
      <c r="J93" s="131"/>
      <c r="K93" s="131"/>
      <c r="L93" s="131"/>
      <c r="M93" s="131"/>
      <c r="N93" s="217">
        <f>N165</f>
        <v>0</v>
      </c>
      <c r="O93" s="239"/>
      <c r="P93" s="239"/>
      <c r="Q93" s="239"/>
      <c r="R93" s="132"/>
      <c r="T93" s="133"/>
      <c r="U93" s="133"/>
    </row>
    <row r="94" spans="2:47" s="7" customFormat="1" ht="19.899999999999999" customHeight="1">
      <c r="B94" s="130"/>
      <c r="C94" s="131"/>
      <c r="D94" s="100" t="s">
        <v>114</v>
      </c>
      <c r="E94" s="131"/>
      <c r="F94" s="131"/>
      <c r="G94" s="131"/>
      <c r="H94" s="131"/>
      <c r="I94" s="131"/>
      <c r="J94" s="131"/>
      <c r="K94" s="131"/>
      <c r="L94" s="131"/>
      <c r="M94" s="131"/>
      <c r="N94" s="217">
        <f>N172</f>
        <v>0</v>
      </c>
      <c r="O94" s="239"/>
      <c r="P94" s="239"/>
      <c r="Q94" s="239"/>
      <c r="R94" s="132"/>
      <c r="T94" s="133"/>
      <c r="U94" s="133"/>
    </row>
    <row r="95" spans="2:47" s="7" customFormat="1" ht="19.899999999999999" customHeight="1">
      <c r="B95" s="130"/>
      <c r="C95" s="131"/>
      <c r="D95" s="100" t="s">
        <v>115</v>
      </c>
      <c r="E95" s="131"/>
      <c r="F95" s="131"/>
      <c r="G95" s="131"/>
      <c r="H95" s="131"/>
      <c r="I95" s="131"/>
      <c r="J95" s="131"/>
      <c r="K95" s="131"/>
      <c r="L95" s="131"/>
      <c r="M95" s="131"/>
      <c r="N95" s="217">
        <f>N175</f>
        <v>0</v>
      </c>
      <c r="O95" s="239"/>
      <c r="P95" s="239"/>
      <c r="Q95" s="239"/>
      <c r="R95" s="132"/>
      <c r="T95" s="133"/>
      <c r="U95" s="133"/>
    </row>
    <row r="96" spans="2:47" s="7" customFormat="1" ht="19.899999999999999" customHeight="1">
      <c r="B96" s="130"/>
      <c r="C96" s="131"/>
      <c r="D96" s="100" t="s">
        <v>116</v>
      </c>
      <c r="E96" s="131"/>
      <c r="F96" s="131"/>
      <c r="G96" s="131"/>
      <c r="H96" s="131"/>
      <c r="I96" s="131"/>
      <c r="J96" s="131"/>
      <c r="K96" s="131"/>
      <c r="L96" s="131"/>
      <c r="M96" s="131"/>
      <c r="N96" s="217">
        <f>N200</f>
        <v>0</v>
      </c>
      <c r="O96" s="239"/>
      <c r="P96" s="239"/>
      <c r="Q96" s="239"/>
      <c r="R96" s="132"/>
      <c r="T96" s="133"/>
      <c r="U96" s="133"/>
    </row>
    <row r="97" spans="2:65" s="7" customFormat="1" ht="19.899999999999999" customHeight="1">
      <c r="B97" s="130"/>
      <c r="C97" s="131"/>
      <c r="D97" s="100" t="s">
        <v>117</v>
      </c>
      <c r="E97" s="131"/>
      <c r="F97" s="131"/>
      <c r="G97" s="131"/>
      <c r="H97" s="131"/>
      <c r="I97" s="131"/>
      <c r="J97" s="131"/>
      <c r="K97" s="131"/>
      <c r="L97" s="131"/>
      <c r="M97" s="131"/>
      <c r="N97" s="217">
        <f>N202</f>
        <v>0</v>
      </c>
      <c r="O97" s="239"/>
      <c r="P97" s="239"/>
      <c r="Q97" s="239"/>
      <c r="R97" s="132"/>
      <c r="T97" s="133"/>
      <c r="U97" s="133"/>
    </row>
    <row r="98" spans="2:65" s="7" customFormat="1" ht="19.899999999999999" customHeight="1">
      <c r="B98" s="130"/>
      <c r="C98" s="131"/>
      <c r="D98" s="100" t="s">
        <v>118</v>
      </c>
      <c r="E98" s="131"/>
      <c r="F98" s="131"/>
      <c r="G98" s="131"/>
      <c r="H98" s="131"/>
      <c r="I98" s="131"/>
      <c r="J98" s="131"/>
      <c r="K98" s="131"/>
      <c r="L98" s="131"/>
      <c r="M98" s="131"/>
      <c r="N98" s="217">
        <f>N208</f>
        <v>0</v>
      </c>
      <c r="O98" s="239"/>
      <c r="P98" s="239"/>
      <c r="Q98" s="239"/>
      <c r="R98" s="132"/>
      <c r="T98" s="133"/>
      <c r="U98" s="133"/>
    </row>
    <row r="99" spans="2:65" s="6" customFormat="1" ht="24.95" customHeight="1">
      <c r="B99" s="125"/>
      <c r="C99" s="126"/>
      <c r="D99" s="127" t="s">
        <v>119</v>
      </c>
      <c r="E99" s="126"/>
      <c r="F99" s="126"/>
      <c r="G99" s="126"/>
      <c r="H99" s="126"/>
      <c r="I99" s="126"/>
      <c r="J99" s="126"/>
      <c r="K99" s="126"/>
      <c r="L99" s="126"/>
      <c r="M99" s="126"/>
      <c r="N99" s="237">
        <f>N210</f>
        <v>0</v>
      </c>
      <c r="O99" s="238"/>
      <c r="P99" s="238"/>
      <c r="Q99" s="238"/>
      <c r="R99" s="128"/>
      <c r="T99" s="129"/>
      <c r="U99" s="129"/>
    </row>
    <row r="100" spans="2:65" s="7" customFormat="1" ht="19.899999999999999" customHeight="1">
      <c r="B100" s="130"/>
      <c r="C100" s="131"/>
      <c r="D100" s="100" t="s">
        <v>120</v>
      </c>
      <c r="E100" s="131"/>
      <c r="F100" s="131"/>
      <c r="G100" s="131"/>
      <c r="H100" s="131"/>
      <c r="I100" s="131"/>
      <c r="J100" s="131"/>
      <c r="K100" s="131"/>
      <c r="L100" s="131"/>
      <c r="M100" s="131"/>
      <c r="N100" s="217">
        <f>N211</f>
        <v>0</v>
      </c>
      <c r="O100" s="239"/>
      <c r="P100" s="239"/>
      <c r="Q100" s="239"/>
      <c r="R100" s="132"/>
      <c r="T100" s="133"/>
      <c r="U100" s="133"/>
    </row>
    <row r="101" spans="2:65" s="7" customFormat="1" ht="19.899999999999999" customHeight="1">
      <c r="B101" s="130"/>
      <c r="C101" s="131"/>
      <c r="D101" s="100" t="s">
        <v>121</v>
      </c>
      <c r="E101" s="131"/>
      <c r="F101" s="131"/>
      <c r="G101" s="131"/>
      <c r="H101" s="131"/>
      <c r="I101" s="131"/>
      <c r="J101" s="131"/>
      <c r="K101" s="131"/>
      <c r="L101" s="131"/>
      <c r="M101" s="131"/>
      <c r="N101" s="217">
        <f>N220</f>
        <v>0</v>
      </c>
      <c r="O101" s="239"/>
      <c r="P101" s="239"/>
      <c r="Q101" s="239"/>
      <c r="R101" s="132"/>
      <c r="T101" s="133"/>
      <c r="U101" s="133"/>
    </row>
    <row r="102" spans="2:65" s="7" customFormat="1" ht="19.899999999999999" customHeight="1">
      <c r="B102" s="130"/>
      <c r="C102" s="131"/>
      <c r="D102" s="100" t="s">
        <v>122</v>
      </c>
      <c r="E102" s="131"/>
      <c r="F102" s="131"/>
      <c r="G102" s="131"/>
      <c r="H102" s="131"/>
      <c r="I102" s="131"/>
      <c r="J102" s="131"/>
      <c r="K102" s="131"/>
      <c r="L102" s="131"/>
      <c r="M102" s="131"/>
      <c r="N102" s="217">
        <f>N223</f>
        <v>0</v>
      </c>
      <c r="O102" s="239"/>
      <c r="P102" s="239"/>
      <c r="Q102" s="239"/>
      <c r="R102" s="132"/>
      <c r="T102" s="133"/>
      <c r="U102" s="133"/>
    </row>
    <row r="103" spans="2:65" s="7" customFormat="1" ht="19.899999999999999" customHeight="1">
      <c r="B103" s="130"/>
      <c r="C103" s="131"/>
      <c r="D103" s="100" t="s">
        <v>123</v>
      </c>
      <c r="E103" s="131"/>
      <c r="F103" s="131"/>
      <c r="G103" s="131"/>
      <c r="H103" s="131"/>
      <c r="I103" s="131"/>
      <c r="J103" s="131"/>
      <c r="K103" s="131"/>
      <c r="L103" s="131"/>
      <c r="M103" s="131"/>
      <c r="N103" s="217">
        <f>N228</f>
        <v>0</v>
      </c>
      <c r="O103" s="239"/>
      <c r="P103" s="239"/>
      <c r="Q103" s="239"/>
      <c r="R103" s="132"/>
      <c r="T103" s="133"/>
      <c r="U103" s="133"/>
    </row>
    <row r="104" spans="2:65" s="7" customFormat="1" ht="19.899999999999999" customHeight="1">
      <c r="B104" s="130"/>
      <c r="C104" s="131"/>
      <c r="D104" s="100" t="s">
        <v>124</v>
      </c>
      <c r="E104" s="131"/>
      <c r="F104" s="131"/>
      <c r="G104" s="131"/>
      <c r="H104" s="131"/>
      <c r="I104" s="131"/>
      <c r="J104" s="131"/>
      <c r="K104" s="131"/>
      <c r="L104" s="131"/>
      <c r="M104" s="131"/>
      <c r="N104" s="217">
        <f>N231</f>
        <v>0</v>
      </c>
      <c r="O104" s="239"/>
      <c r="P104" s="239"/>
      <c r="Q104" s="239"/>
      <c r="R104" s="132"/>
      <c r="T104" s="133"/>
      <c r="U104" s="133"/>
    </row>
    <row r="105" spans="2:65" s="6" customFormat="1" ht="24.95" customHeight="1">
      <c r="B105" s="125"/>
      <c r="C105" s="126"/>
      <c r="D105" s="127" t="s">
        <v>125</v>
      </c>
      <c r="E105" s="126"/>
      <c r="F105" s="126"/>
      <c r="G105" s="126"/>
      <c r="H105" s="126"/>
      <c r="I105" s="126"/>
      <c r="J105" s="126"/>
      <c r="K105" s="126"/>
      <c r="L105" s="126"/>
      <c r="M105" s="126"/>
      <c r="N105" s="237">
        <f>N234</f>
        <v>0</v>
      </c>
      <c r="O105" s="238"/>
      <c r="P105" s="238"/>
      <c r="Q105" s="238"/>
      <c r="R105" s="128"/>
      <c r="T105" s="129"/>
      <c r="U105" s="129"/>
    </row>
    <row r="106" spans="2:65" s="7" customFormat="1" ht="19.899999999999999" customHeight="1">
      <c r="B106" s="130"/>
      <c r="C106" s="131"/>
      <c r="D106" s="100" t="s">
        <v>126</v>
      </c>
      <c r="E106" s="131"/>
      <c r="F106" s="131"/>
      <c r="G106" s="131"/>
      <c r="H106" s="131"/>
      <c r="I106" s="131"/>
      <c r="J106" s="131"/>
      <c r="K106" s="131"/>
      <c r="L106" s="131"/>
      <c r="M106" s="131"/>
      <c r="N106" s="217">
        <f>N235</f>
        <v>0</v>
      </c>
      <c r="O106" s="239"/>
      <c r="P106" s="239"/>
      <c r="Q106" s="239"/>
      <c r="R106" s="132"/>
      <c r="T106" s="133"/>
      <c r="U106" s="133"/>
    </row>
    <row r="107" spans="2:65" s="6" customFormat="1" ht="21.75" customHeight="1">
      <c r="B107" s="125"/>
      <c r="C107" s="126"/>
      <c r="D107" s="127" t="s">
        <v>127</v>
      </c>
      <c r="E107" s="126"/>
      <c r="F107" s="126"/>
      <c r="G107" s="126"/>
      <c r="H107" s="126"/>
      <c r="I107" s="126"/>
      <c r="J107" s="126"/>
      <c r="K107" s="126"/>
      <c r="L107" s="126"/>
      <c r="M107" s="126"/>
      <c r="N107" s="240">
        <f>N237</f>
        <v>0</v>
      </c>
      <c r="O107" s="238"/>
      <c r="P107" s="238"/>
      <c r="Q107" s="238"/>
      <c r="R107" s="128"/>
      <c r="T107" s="129"/>
      <c r="U107" s="129"/>
    </row>
    <row r="108" spans="2:65" s="1" customFormat="1" ht="21.75" customHeight="1"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6"/>
      <c r="T108" s="123"/>
      <c r="U108" s="123"/>
    </row>
    <row r="109" spans="2:65" s="1" customFormat="1" ht="29.25" customHeight="1">
      <c r="B109" s="34"/>
      <c r="C109" s="124" t="s">
        <v>128</v>
      </c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236">
        <f>ROUND(N110+N111+N112+N113+N114+N115,2)</f>
        <v>0</v>
      </c>
      <c r="O109" s="241"/>
      <c r="P109" s="241"/>
      <c r="Q109" s="241"/>
      <c r="R109" s="36"/>
      <c r="T109" s="134"/>
      <c r="U109" s="135" t="s">
        <v>44</v>
      </c>
    </row>
    <row r="110" spans="2:65" s="1" customFormat="1" ht="18" customHeight="1">
      <c r="B110" s="34"/>
      <c r="C110" s="35"/>
      <c r="D110" s="218" t="s">
        <v>129</v>
      </c>
      <c r="E110" s="219"/>
      <c r="F110" s="219"/>
      <c r="G110" s="219"/>
      <c r="H110" s="219"/>
      <c r="I110" s="35"/>
      <c r="J110" s="35"/>
      <c r="K110" s="35"/>
      <c r="L110" s="35"/>
      <c r="M110" s="35"/>
      <c r="N110" s="216">
        <f>ROUND(N87*T110,2)</f>
        <v>0</v>
      </c>
      <c r="O110" s="217"/>
      <c r="P110" s="217"/>
      <c r="Q110" s="217"/>
      <c r="R110" s="36"/>
      <c r="S110" s="136"/>
      <c r="T110" s="137"/>
      <c r="U110" s="138" t="s">
        <v>47</v>
      </c>
      <c r="V110" s="139"/>
      <c r="W110" s="139"/>
      <c r="X110" s="139"/>
      <c r="Y110" s="139"/>
      <c r="Z110" s="139"/>
      <c r="AA110" s="139"/>
      <c r="AB110" s="139"/>
      <c r="AC110" s="139"/>
      <c r="AD110" s="139"/>
      <c r="AE110" s="139"/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40" t="s">
        <v>130</v>
      </c>
      <c r="AZ110" s="139"/>
      <c r="BA110" s="139"/>
      <c r="BB110" s="139"/>
      <c r="BC110" s="139"/>
      <c r="BD110" s="139"/>
      <c r="BE110" s="141">
        <f t="shared" ref="BE110:BE115" si="0">IF(U110="základní",N110,0)</f>
        <v>0</v>
      </c>
      <c r="BF110" s="141">
        <f t="shared" ref="BF110:BF115" si="1">IF(U110="snížená",N110,0)</f>
        <v>0</v>
      </c>
      <c r="BG110" s="141">
        <f t="shared" ref="BG110:BG115" si="2">IF(U110="zákl. přenesená",N110,0)</f>
        <v>0</v>
      </c>
      <c r="BH110" s="141">
        <f t="shared" ref="BH110:BH115" si="3">IF(U110="sníž. přenesená",N110,0)</f>
        <v>0</v>
      </c>
      <c r="BI110" s="141">
        <f t="shared" ref="BI110:BI115" si="4">IF(U110="nulová",N110,0)</f>
        <v>0</v>
      </c>
      <c r="BJ110" s="140" t="s">
        <v>131</v>
      </c>
      <c r="BK110" s="139"/>
      <c r="BL110" s="139"/>
      <c r="BM110" s="139"/>
    </row>
    <row r="111" spans="2:65" s="1" customFormat="1" ht="18" customHeight="1">
      <c r="B111" s="34"/>
      <c r="C111" s="35"/>
      <c r="D111" s="218" t="s">
        <v>132</v>
      </c>
      <c r="E111" s="219"/>
      <c r="F111" s="219"/>
      <c r="G111" s="219"/>
      <c r="H111" s="219"/>
      <c r="I111" s="35"/>
      <c r="J111" s="35"/>
      <c r="K111" s="35"/>
      <c r="L111" s="35"/>
      <c r="M111" s="35"/>
      <c r="N111" s="216">
        <f>ROUND(N87*T111,2)</f>
        <v>0</v>
      </c>
      <c r="O111" s="217"/>
      <c r="P111" s="217"/>
      <c r="Q111" s="217"/>
      <c r="R111" s="36"/>
      <c r="S111" s="136"/>
      <c r="T111" s="137"/>
      <c r="U111" s="138" t="s">
        <v>47</v>
      </c>
      <c r="V111" s="139"/>
      <c r="W111" s="139"/>
      <c r="X111" s="139"/>
      <c r="Y111" s="139"/>
      <c r="Z111" s="139"/>
      <c r="AA111" s="139"/>
      <c r="AB111" s="139"/>
      <c r="AC111" s="139"/>
      <c r="AD111" s="139"/>
      <c r="AE111" s="139"/>
      <c r="AF111" s="139"/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40" t="s">
        <v>130</v>
      </c>
      <c r="AZ111" s="139"/>
      <c r="BA111" s="139"/>
      <c r="BB111" s="139"/>
      <c r="BC111" s="139"/>
      <c r="BD111" s="139"/>
      <c r="BE111" s="141">
        <f t="shared" si="0"/>
        <v>0</v>
      </c>
      <c r="BF111" s="141">
        <f t="shared" si="1"/>
        <v>0</v>
      </c>
      <c r="BG111" s="141">
        <f t="shared" si="2"/>
        <v>0</v>
      </c>
      <c r="BH111" s="141">
        <f t="shared" si="3"/>
        <v>0</v>
      </c>
      <c r="BI111" s="141">
        <f t="shared" si="4"/>
        <v>0</v>
      </c>
      <c r="BJ111" s="140" t="s">
        <v>131</v>
      </c>
      <c r="BK111" s="139"/>
      <c r="BL111" s="139"/>
      <c r="BM111" s="139"/>
    </row>
    <row r="112" spans="2:65" s="1" customFormat="1" ht="18" customHeight="1">
      <c r="B112" s="34"/>
      <c r="C112" s="35"/>
      <c r="D112" s="218" t="s">
        <v>133</v>
      </c>
      <c r="E112" s="219"/>
      <c r="F112" s="219"/>
      <c r="G112" s="219"/>
      <c r="H112" s="219"/>
      <c r="I112" s="35"/>
      <c r="J112" s="35"/>
      <c r="K112" s="35"/>
      <c r="L112" s="35"/>
      <c r="M112" s="35"/>
      <c r="N112" s="216">
        <f>ROUND(N87*T112,2)</f>
        <v>0</v>
      </c>
      <c r="O112" s="217"/>
      <c r="P112" s="217"/>
      <c r="Q112" s="217"/>
      <c r="R112" s="36"/>
      <c r="S112" s="136"/>
      <c r="T112" s="137"/>
      <c r="U112" s="138" t="s">
        <v>47</v>
      </c>
      <c r="V112" s="139"/>
      <c r="W112" s="139"/>
      <c r="X112" s="139"/>
      <c r="Y112" s="139"/>
      <c r="Z112" s="139"/>
      <c r="AA112" s="139"/>
      <c r="AB112" s="139"/>
      <c r="AC112" s="139"/>
      <c r="AD112" s="139"/>
      <c r="AE112" s="139"/>
      <c r="AF112" s="139"/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40" t="s">
        <v>130</v>
      </c>
      <c r="AZ112" s="139"/>
      <c r="BA112" s="139"/>
      <c r="BB112" s="139"/>
      <c r="BC112" s="139"/>
      <c r="BD112" s="139"/>
      <c r="BE112" s="141">
        <f t="shared" si="0"/>
        <v>0</v>
      </c>
      <c r="BF112" s="141">
        <f t="shared" si="1"/>
        <v>0</v>
      </c>
      <c r="BG112" s="141">
        <f t="shared" si="2"/>
        <v>0</v>
      </c>
      <c r="BH112" s="141">
        <f t="shared" si="3"/>
        <v>0</v>
      </c>
      <c r="BI112" s="141">
        <f t="shared" si="4"/>
        <v>0</v>
      </c>
      <c r="BJ112" s="140" t="s">
        <v>131</v>
      </c>
      <c r="BK112" s="139"/>
      <c r="BL112" s="139"/>
      <c r="BM112" s="139"/>
    </row>
    <row r="113" spans="2:65" s="1" customFormat="1" ht="18" customHeight="1">
      <c r="B113" s="34"/>
      <c r="C113" s="35"/>
      <c r="D113" s="218" t="s">
        <v>134</v>
      </c>
      <c r="E113" s="219"/>
      <c r="F113" s="219"/>
      <c r="G113" s="219"/>
      <c r="H113" s="219"/>
      <c r="I113" s="35"/>
      <c r="J113" s="35"/>
      <c r="K113" s="35"/>
      <c r="L113" s="35"/>
      <c r="M113" s="35"/>
      <c r="N113" s="216">
        <f>ROUND(N87*T113,2)</f>
        <v>0</v>
      </c>
      <c r="O113" s="217"/>
      <c r="P113" s="217"/>
      <c r="Q113" s="217"/>
      <c r="R113" s="36"/>
      <c r="S113" s="136"/>
      <c r="T113" s="137"/>
      <c r="U113" s="138" t="s">
        <v>47</v>
      </c>
      <c r="V113" s="139"/>
      <c r="W113" s="139"/>
      <c r="X113" s="139"/>
      <c r="Y113" s="139"/>
      <c r="Z113" s="139"/>
      <c r="AA113" s="139"/>
      <c r="AB113" s="139"/>
      <c r="AC113" s="139"/>
      <c r="AD113" s="139"/>
      <c r="AE113" s="139"/>
      <c r="AF113" s="139"/>
      <c r="AG113" s="139"/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40" t="s">
        <v>130</v>
      </c>
      <c r="AZ113" s="139"/>
      <c r="BA113" s="139"/>
      <c r="BB113" s="139"/>
      <c r="BC113" s="139"/>
      <c r="BD113" s="139"/>
      <c r="BE113" s="141">
        <f t="shared" si="0"/>
        <v>0</v>
      </c>
      <c r="BF113" s="141">
        <f t="shared" si="1"/>
        <v>0</v>
      </c>
      <c r="BG113" s="141">
        <f t="shared" si="2"/>
        <v>0</v>
      </c>
      <c r="BH113" s="141">
        <f t="shared" si="3"/>
        <v>0</v>
      </c>
      <c r="BI113" s="141">
        <f t="shared" si="4"/>
        <v>0</v>
      </c>
      <c r="BJ113" s="140" t="s">
        <v>131</v>
      </c>
      <c r="BK113" s="139"/>
      <c r="BL113" s="139"/>
      <c r="BM113" s="139"/>
    </row>
    <row r="114" spans="2:65" s="1" customFormat="1" ht="18" customHeight="1">
      <c r="B114" s="34"/>
      <c r="C114" s="35"/>
      <c r="D114" s="218" t="s">
        <v>135</v>
      </c>
      <c r="E114" s="219"/>
      <c r="F114" s="219"/>
      <c r="G114" s="219"/>
      <c r="H114" s="219"/>
      <c r="I114" s="35"/>
      <c r="J114" s="35"/>
      <c r="K114" s="35"/>
      <c r="L114" s="35"/>
      <c r="M114" s="35"/>
      <c r="N114" s="216">
        <f>ROUND(N87*T114,2)</f>
        <v>0</v>
      </c>
      <c r="O114" s="217"/>
      <c r="P114" s="217"/>
      <c r="Q114" s="217"/>
      <c r="R114" s="36"/>
      <c r="S114" s="136"/>
      <c r="T114" s="137"/>
      <c r="U114" s="138" t="s">
        <v>47</v>
      </c>
      <c r="V114" s="139"/>
      <c r="W114" s="139"/>
      <c r="X114" s="139"/>
      <c r="Y114" s="139"/>
      <c r="Z114" s="139"/>
      <c r="AA114" s="139"/>
      <c r="AB114" s="139"/>
      <c r="AC114" s="139"/>
      <c r="AD114" s="139"/>
      <c r="AE114" s="139"/>
      <c r="AF114" s="139"/>
      <c r="AG114" s="139"/>
      <c r="AH114" s="139"/>
      <c r="AI114" s="139"/>
      <c r="AJ114" s="139"/>
      <c r="AK114" s="139"/>
      <c r="AL114" s="139"/>
      <c r="AM114" s="139"/>
      <c r="AN114" s="139"/>
      <c r="AO114" s="139"/>
      <c r="AP114" s="139"/>
      <c r="AQ114" s="139"/>
      <c r="AR114" s="139"/>
      <c r="AS114" s="139"/>
      <c r="AT114" s="139"/>
      <c r="AU114" s="139"/>
      <c r="AV114" s="139"/>
      <c r="AW114" s="139"/>
      <c r="AX114" s="139"/>
      <c r="AY114" s="140" t="s">
        <v>130</v>
      </c>
      <c r="AZ114" s="139"/>
      <c r="BA114" s="139"/>
      <c r="BB114" s="139"/>
      <c r="BC114" s="139"/>
      <c r="BD114" s="139"/>
      <c r="BE114" s="141">
        <f t="shared" si="0"/>
        <v>0</v>
      </c>
      <c r="BF114" s="141">
        <f t="shared" si="1"/>
        <v>0</v>
      </c>
      <c r="BG114" s="141">
        <f t="shared" si="2"/>
        <v>0</v>
      </c>
      <c r="BH114" s="141">
        <f t="shared" si="3"/>
        <v>0</v>
      </c>
      <c r="BI114" s="141">
        <f t="shared" si="4"/>
        <v>0</v>
      </c>
      <c r="BJ114" s="140" t="s">
        <v>131</v>
      </c>
      <c r="BK114" s="139"/>
      <c r="BL114" s="139"/>
      <c r="BM114" s="139"/>
    </row>
    <row r="115" spans="2:65" s="1" customFormat="1" ht="18" customHeight="1">
      <c r="B115" s="34"/>
      <c r="C115" s="35"/>
      <c r="D115" s="100" t="s">
        <v>136</v>
      </c>
      <c r="E115" s="35"/>
      <c r="F115" s="35"/>
      <c r="G115" s="35"/>
      <c r="H115" s="35"/>
      <c r="I115" s="35"/>
      <c r="J115" s="35"/>
      <c r="K115" s="35"/>
      <c r="L115" s="35"/>
      <c r="M115" s="35"/>
      <c r="N115" s="216">
        <f>ROUND(N87*T115,2)</f>
        <v>0</v>
      </c>
      <c r="O115" s="217"/>
      <c r="P115" s="217"/>
      <c r="Q115" s="217"/>
      <c r="R115" s="36"/>
      <c r="S115" s="136"/>
      <c r="T115" s="142"/>
      <c r="U115" s="143" t="s">
        <v>47</v>
      </c>
      <c r="V115" s="139"/>
      <c r="W115" s="139"/>
      <c r="X115" s="139"/>
      <c r="Y115" s="139"/>
      <c r="Z115" s="139"/>
      <c r="AA115" s="139"/>
      <c r="AB115" s="139"/>
      <c r="AC115" s="139"/>
      <c r="AD115" s="139"/>
      <c r="AE115" s="139"/>
      <c r="AF115" s="139"/>
      <c r="AG115" s="139"/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40" t="s">
        <v>137</v>
      </c>
      <c r="AZ115" s="139"/>
      <c r="BA115" s="139"/>
      <c r="BB115" s="139"/>
      <c r="BC115" s="139"/>
      <c r="BD115" s="139"/>
      <c r="BE115" s="141">
        <f t="shared" si="0"/>
        <v>0</v>
      </c>
      <c r="BF115" s="141">
        <f t="shared" si="1"/>
        <v>0</v>
      </c>
      <c r="BG115" s="141">
        <f t="shared" si="2"/>
        <v>0</v>
      </c>
      <c r="BH115" s="141">
        <f t="shared" si="3"/>
        <v>0</v>
      </c>
      <c r="BI115" s="141">
        <f t="shared" si="4"/>
        <v>0</v>
      </c>
      <c r="BJ115" s="140" t="s">
        <v>131</v>
      </c>
      <c r="BK115" s="139"/>
      <c r="BL115" s="139"/>
      <c r="BM115" s="139"/>
    </row>
    <row r="116" spans="2:65" s="1" customFormat="1" ht="13.5"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6"/>
      <c r="T116" s="123"/>
      <c r="U116" s="123"/>
    </row>
    <row r="117" spans="2:65" s="1" customFormat="1" ht="29.25" customHeight="1">
      <c r="B117" s="34"/>
      <c r="C117" s="111" t="s">
        <v>95</v>
      </c>
      <c r="D117" s="112"/>
      <c r="E117" s="112"/>
      <c r="F117" s="112"/>
      <c r="G117" s="112"/>
      <c r="H117" s="112"/>
      <c r="I117" s="112"/>
      <c r="J117" s="112"/>
      <c r="K117" s="112"/>
      <c r="L117" s="222">
        <f>ROUND(SUM(N87+N109),2)</f>
        <v>0</v>
      </c>
      <c r="M117" s="222"/>
      <c r="N117" s="222"/>
      <c r="O117" s="222"/>
      <c r="P117" s="222"/>
      <c r="Q117" s="222"/>
      <c r="R117" s="36"/>
      <c r="T117" s="123"/>
      <c r="U117" s="123"/>
    </row>
    <row r="118" spans="2:65" s="1" customFormat="1" ht="6.95" customHeight="1">
      <c r="B118" s="58"/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60"/>
      <c r="T118" s="123"/>
      <c r="U118" s="123"/>
    </row>
    <row r="122" spans="2:65" s="1" customFormat="1" ht="6.95" customHeight="1">
      <c r="B122" s="61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  <c r="P122" s="62"/>
      <c r="Q122" s="62"/>
      <c r="R122" s="63"/>
    </row>
    <row r="123" spans="2:65" s="1" customFormat="1" ht="36.950000000000003" customHeight="1">
      <c r="B123" s="34"/>
      <c r="C123" s="180" t="s">
        <v>138</v>
      </c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  <c r="O123" s="225"/>
      <c r="P123" s="225"/>
      <c r="Q123" s="225"/>
      <c r="R123" s="36"/>
    </row>
    <row r="124" spans="2:65" s="1" customFormat="1" ht="6.95" customHeight="1"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6"/>
    </row>
    <row r="125" spans="2:65" s="1" customFormat="1" ht="36.950000000000003" customHeight="1">
      <c r="B125" s="34"/>
      <c r="C125" s="68" t="s">
        <v>19</v>
      </c>
      <c r="D125" s="35"/>
      <c r="E125" s="35"/>
      <c r="F125" s="200" t="str">
        <f>F6</f>
        <v>BYTOVÝ DŮM, TŘINEC UL. MÍRU Č.P. 14 - REKONSTRUKCE HYDROIZOLACE A DEŠŤOVÁ KANALIZACE</v>
      </c>
      <c r="G125" s="225"/>
      <c r="H125" s="225"/>
      <c r="I125" s="225"/>
      <c r="J125" s="225"/>
      <c r="K125" s="225"/>
      <c r="L125" s="225"/>
      <c r="M125" s="225"/>
      <c r="N125" s="225"/>
      <c r="O125" s="225"/>
      <c r="P125" s="225"/>
      <c r="Q125" s="35"/>
      <c r="R125" s="36"/>
    </row>
    <row r="126" spans="2:65" s="1" customFormat="1" ht="6.95" customHeight="1"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6"/>
    </row>
    <row r="127" spans="2:65" s="1" customFormat="1" ht="18" customHeight="1">
      <c r="B127" s="34"/>
      <c r="C127" s="29" t="s">
        <v>24</v>
      </c>
      <c r="D127" s="35"/>
      <c r="E127" s="35"/>
      <c r="F127" s="27" t="str">
        <f>F8</f>
        <v>Třinec Kanada, ul Míru č.p.14</v>
      </c>
      <c r="G127" s="35"/>
      <c r="H127" s="35"/>
      <c r="I127" s="35"/>
      <c r="J127" s="35"/>
      <c r="K127" s="29" t="s">
        <v>26</v>
      </c>
      <c r="L127" s="35"/>
      <c r="M127" s="227" t="str">
        <f>IF(O8="","",O8)</f>
        <v>13. 7. 2017</v>
      </c>
      <c r="N127" s="227"/>
      <c r="O127" s="227"/>
      <c r="P127" s="227"/>
      <c r="Q127" s="35"/>
      <c r="R127" s="36"/>
    </row>
    <row r="128" spans="2:65" s="1" customFormat="1" ht="6.95" customHeight="1">
      <c r="B128" s="34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6"/>
    </row>
    <row r="129" spans="2:65" s="1" customFormat="1">
      <c r="B129" s="34"/>
      <c r="C129" s="29" t="s">
        <v>28</v>
      </c>
      <c r="D129" s="35"/>
      <c r="E129" s="35"/>
      <c r="F129" s="27" t="str">
        <f>E11</f>
        <v>Město Třinec</v>
      </c>
      <c r="G129" s="35"/>
      <c r="H129" s="35"/>
      <c r="I129" s="35"/>
      <c r="J129" s="35"/>
      <c r="K129" s="29" t="s">
        <v>36</v>
      </c>
      <c r="L129" s="35"/>
      <c r="M129" s="184" t="str">
        <f>E17</f>
        <v xml:space="preserve"> </v>
      </c>
      <c r="N129" s="184"/>
      <c r="O129" s="184"/>
      <c r="P129" s="184"/>
      <c r="Q129" s="184"/>
      <c r="R129" s="36"/>
    </row>
    <row r="130" spans="2:65" s="1" customFormat="1" ht="14.45" customHeight="1">
      <c r="B130" s="34"/>
      <c r="C130" s="29" t="s">
        <v>34</v>
      </c>
      <c r="D130" s="35"/>
      <c r="E130" s="35"/>
      <c r="F130" s="27" t="str">
        <f>IF(E14="","",E14)</f>
        <v>Vyplň údaj</v>
      </c>
      <c r="G130" s="35"/>
      <c r="H130" s="35"/>
      <c r="I130" s="35"/>
      <c r="J130" s="35"/>
      <c r="K130" s="29" t="s">
        <v>39</v>
      </c>
      <c r="L130" s="35"/>
      <c r="M130" s="184" t="str">
        <f>E20</f>
        <v xml:space="preserve"> </v>
      </c>
      <c r="N130" s="184"/>
      <c r="O130" s="184"/>
      <c r="P130" s="184"/>
      <c r="Q130" s="184"/>
      <c r="R130" s="36"/>
    </row>
    <row r="131" spans="2:65" s="1" customFormat="1" ht="10.35" customHeight="1">
      <c r="B131" s="34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6"/>
    </row>
    <row r="132" spans="2:65" s="8" customFormat="1" ht="29.25" customHeight="1">
      <c r="B132" s="144"/>
      <c r="C132" s="145" t="s">
        <v>139</v>
      </c>
      <c r="D132" s="146" t="s">
        <v>140</v>
      </c>
      <c r="E132" s="146" t="s">
        <v>62</v>
      </c>
      <c r="F132" s="242" t="s">
        <v>141</v>
      </c>
      <c r="G132" s="242"/>
      <c r="H132" s="242"/>
      <c r="I132" s="242"/>
      <c r="J132" s="146" t="s">
        <v>142</v>
      </c>
      <c r="K132" s="146" t="s">
        <v>143</v>
      </c>
      <c r="L132" s="243" t="s">
        <v>144</v>
      </c>
      <c r="M132" s="243"/>
      <c r="N132" s="242" t="s">
        <v>105</v>
      </c>
      <c r="O132" s="242"/>
      <c r="P132" s="242"/>
      <c r="Q132" s="244"/>
      <c r="R132" s="147"/>
      <c r="T132" s="79" t="s">
        <v>145</v>
      </c>
      <c r="U132" s="80" t="s">
        <v>44</v>
      </c>
      <c r="V132" s="80" t="s">
        <v>146</v>
      </c>
      <c r="W132" s="80" t="s">
        <v>147</v>
      </c>
      <c r="X132" s="80" t="s">
        <v>148</v>
      </c>
      <c r="Y132" s="80" t="s">
        <v>149</v>
      </c>
      <c r="Z132" s="80" t="s">
        <v>150</v>
      </c>
      <c r="AA132" s="81" t="s">
        <v>151</v>
      </c>
    </row>
    <row r="133" spans="2:65" s="1" customFormat="1" ht="29.25" customHeight="1">
      <c r="B133" s="34"/>
      <c r="C133" s="83" t="s">
        <v>102</v>
      </c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254">
        <f>BK133</f>
        <v>0</v>
      </c>
      <c r="O133" s="255"/>
      <c r="P133" s="255"/>
      <c r="Q133" s="255"/>
      <c r="R133" s="36"/>
      <c r="T133" s="82"/>
      <c r="U133" s="50"/>
      <c r="V133" s="50"/>
      <c r="W133" s="148">
        <f>W134+W210+W234+W237</f>
        <v>0</v>
      </c>
      <c r="X133" s="50"/>
      <c r="Y133" s="148">
        <f>Y134+Y210+Y234+Y237</f>
        <v>134.38431360000004</v>
      </c>
      <c r="Z133" s="50"/>
      <c r="AA133" s="149">
        <f>AA134+AA210+AA234+AA237</f>
        <v>108.41982</v>
      </c>
      <c r="AT133" s="17" t="s">
        <v>79</v>
      </c>
      <c r="AU133" s="17" t="s">
        <v>107</v>
      </c>
      <c r="BK133" s="150">
        <f>BK134+BK210+BK234+BK237</f>
        <v>0</v>
      </c>
    </row>
    <row r="134" spans="2:65" s="9" customFormat="1" ht="37.35" customHeight="1">
      <c r="B134" s="151"/>
      <c r="C134" s="152"/>
      <c r="D134" s="153" t="s">
        <v>108</v>
      </c>
      <c r="E134" s="153"/>
      <c r="F134" s="153"/>
      <c r="G134" s="153"/>
      <c r="H134" s="153"/>
      <c r="I134" s="153"/>
      <c r="J134" s="153"/>
      <c r="K134" s="153"/>
      <c r="L134" s="153"/>
      <c r="M134" s="153"/>
      <c r="N134" s="240">
        <f>BK134</f>
        <v>0</v>
      </c>
      <c r="O134" s="237"/>
      <c r="P134" s="237"/>
      <c r="Q134" s="237"/>
      <c r="R134" s="154"/>
      <c r="T134" s="155"/>
      <c r="U134" s="152"/>
      <c r="V134" s="152"/>
      <c r="W134" s="156">
        <f>W135+W158+W161+W163+W165+W172+W175+W200+W202+W208</f>
        <v>0</v>
      </c>
      <c r="X134" s="152"/>
      <c r="Y134" s="156">
        <f>Y135+Y158+Y161+Y163+Y165+Y172+Y175+Y200+Y202+Y208</f>
        <v>133.07840110000004</v>
      </c>
      <c r="Z134" s="152"/>
      <c r="AA134" s="157">
        <f>AA135+AA158+AA161+AA163+AA165+AA172+AA175+AA200+AA202+AA208</f>
        <v>62.055</v>
      </c>
      <c r="AR134" s="158" t="s">
        <v>85</v>
      </c>
      <c r="AT134" s="159" t="s">
        <v>79</v>
      </c>
      <c r="AU134" s="159" t="s">
        <v>80</v>
      </c>
      <c r="AY134" s="158" t="s">
        <v>152</v>
      </c>
      <c r="BK134" s="160">
        <f>BK135+BK158+BK161+BK163+BK165+BK172+BK175+BK200+BK202+BK208</f>
        <v>0</v>
      </c>
    </row>
    <row r="135" spans="2:65" s="9" customFormat="1" ht="19.899999999999999" customHeight="1">
      <c r="B135" s="151"/>
      <c r="C135" s="152"/>
      <c r="D135" s="161" t="s">
        <v>109</v>
      </c>
      <c r="E135" s="161"/>
      <c r="F135" s="161"/>
      <c r="G135" s="161"/>
      <c r="H135" s="161"/>
      <c r="I135" s="161"/>
      <c r="J135" s="161"/>
      <c r="K135" s="161"/>
      <c r="L135" s="161"/>
      <c r="M135" s="161"/>
      <c r="N135" s="256">
        <f>BK135</f>
        <v>0</v>
      </c>
      <c r="O135" s="257"/>
      <c r="P135" s="257"/>
      <c r="Q135" s="257"/>
      <c r="R135" s="154"/>
      <c r="T135" s="155"/>
      <c r="U135" s="152"/>
      <c r="V135" s="152"/>
      <c r="W135" s="156">
        <f>SUM(W136:W157)</f>
        <v>0</v>
      </c>
      <c r="X135" s="152"/>
      <c r="Y135" s="156">
        <f>SUM(Y136:Y157)</f>
        <v>86.245280000000008</v>
      </c>
      <c r="Z135" s="152"/>
      <c r="AA135" s="157">
        <f>SUM(AA136:AA157)</f>
        <v>61.854999999999997</v>
      </c>
      <c r="AR135" s="158" t="s">
        <v>85</v>
      </c>
      <c r="AT135" s="159" t="s">
        <v>79</v>
      </c>
      <c r="AU135" s="159" t="s">
        <v>85</v>
      </c>
      <c r="AY135" s="158" t="s">
        <v>152</v>
      </c>
      <c r="BK135" s="160">
        <f>SUM(BK136:BK157)</f>
        <v>0</v>
      </c>
    </row>
    <row r="136" spans="2:65" s="1" customFormat="1" ht="31.5" customHeight="1">
      <c r="B136" s="34"/>
      <c r="C136" s="162" t="s">
        <v>85</v>
      </c>
      <c r="D136" s="162" t="s">
        <v>153</v>
      </c>
      <c r="E136" s="163" t="s">
        <v>154</v>
      </c>
      <c r="F136" s="245" t="s">
        <v>155</v>
      </c>
      <c r="G136" s="245"/>
      <c r="H136" s="245"/>
      <c r="I136" s="245"/>
      <c r="J136" s="164" t="s">
        <v>156</v>
      </c>
      <c r="K136" s="165">
        <v>95</v>
      </c>
      <c r="L136" s="246">
        <v>0</v>
      </c>
      <c r="M136" s="247"/>
      <c r="N136" s="248">
        <f t="shared" ref="N136:N157" si="5">ROUND(L136*K136,2)</f>
        <v>0</v>
      </c>
      <c r="O136" s="248"/>
      <c r="P136" s="248"/>
      <c r="Q136" s="248"/>
      <c r="R136" s="36"/>
      <c r="T136" s="166" t="s">
        <v>22</v>
      </c>
      <c r="U136" s="43" t="s">
        <v>47</v>
      </c>
      <c r="V136" s="35"/>
      <c r="W136" s="167">
        <f t="shared" ref="W136:W157" si="6">V136*K136</f>
        <v>0</v>
      </c>
      <c r="X136" s="167">
        <v>0</v>
      </c>
      <c r="Y136" s="167">
        <f t="shared" ref="Y136:Y157" si="7">X136*K136</f>
        <v>0</v>
      </c>
      <c r="Z136" s="167">
        <v>0.255</v>
      </c>
      <c r="AA136" s="168">
        <f t="shared" ref="AA136:AA157" si="8">Z136*K136</f>
        <v>24.225000000000001</v>
      </c>
      <c r="AR136" s="17" t="s">
        <v>157</v>
      </c>
      <c r="AT136" s="17" t="s">
        <v>153</v>
      </c>
      <c r="AU136" s="17" t="s">
        <v>131</v>
      </c>
      <c r="AY136" s="17" t="s">
        <v>152</v>
      </c>
      <c r="BE136" s="104">
        <f t="shared" ref="BE136:BE157" si="9">IF(U136="základní",N136,0)</f>
        <v>0</v>
      </c>
      <c r="BF136" s="104">
        <f t="shared" ref="BF136:BF157" si="10">IF(U136="snížená",N136,0)</f>
        <v>0</v>
      </c>
      <c r="BG136" s="104">
        <f t="shared" ref="BG136:BG157" si="11">IF(U136="zákl. přenesená",N136,0)</f>
        <v>0</v>
      </c>
      <c r="BH136" s="104">
        <f t="shared" ref="BH136:BH157" si="12">IF(U136="sníž. přenesená",N136,0)</f>
        <v>0</v>
      </c>
      <c r="BI136" s="104">
        <f t="shared" ref="BI136:BI157" si="13">IF(U136="nulová",N136,0)</f>
        <v>0</v>
      </c>
      <c r="BJ136" s="17" t="s">
        <v>131</v>
      </c>
      <c r="BK136" s="104">
        <f t="shared" ref="BK136:BK157" si="14">ROUND(L136*K136,2)</f>
        <v>0</v>
      </c>
      <c r="BL136" s="17" t="s">
        <v>157</v>
      </c>
      <c r="BM136" s="17" t="s">
        <v>158</v>
      </c>
    </row>
    <row r="137" spans="2:65" s="1" customFormat="1" ht="31.5" customHeight="1">
      <c r="B137" s="34"/>
      <c r="C137" s="162" t="s">
        <v>131</v>
      </c>
      <c r="D137" s="162" t="s">
        <v>153</v>
      </c>
      <c r="E137" s="163" t="s">
        <v>159</v>
      </c>
      <c r="F137" s="245" t="s">
        <v>160</v>
      </c>
      <c r="G137" s="245"/>
      <c r="H137" s="245"/>
      <c r="I137" s="245"/>
      <c r="J137" s="164" t="s">
        <v>156</v>
      </c>
      <c r="K137" s="165">
        <v>95</v>
      </c>
      <c r="L137" s="246">
        <v>0</v>
      </c>
      <c r="M137" s="247"/>
      <c r="N137" s="248">
        <f t="shared" si="5"/>
        <v>0</v>
      </c>
      <c r="O137" s="248"/>
      <c r="P137" s="248"/>
      <c r="Q137" s="248"/>
      <c r="R137" s="36"/>
      <c r="T137" s="166" t="s">
        <v>22</v>
      </c>
      <c r="U137" s="43" t="s">
        <v>47</v>
      </c>
      <c r="V137" s="35"/>
      <c r="W137" s="167">
        <f t="shared" si="6"/>
        <v>0</v>
      </c>
      <c r="X137" s="167">
        <v>0</v>
      </c>
      <c r="Y137" s="167">
        <f t="shared" si="7"/>
        <v>0</v>
      </c>
      <c r="Z137" s="167">
        <v>0.28999999999999998</v>
      </c>
      <c r="AA137" s="168">
        <f t="shared" si="8"/>
        <v>27.549999999999997</v>
      </c>
      <c r="AR137" s="17" t="s">
        <v>157</v>
      </c>
      <c r="AT137" s="17" t="s">
        <v>153</v>
      </c>
      <c r="AU137" s="17" t="s">
        <v>131</v>
      </c>
      <c r="AY137" s="17" t="s">
        <v>152</v>
      </c>
      <c r="BE137" s="104">
        <f t="shared" si="9"/>
        <v>0</v>
      </c>
      <c r="BF137" s="104">
        <f t="shared" si="10"/>
        <v>0</v>
      </c>
      <c r="BG137" s="104">
        <f t="shared" si="11"/>
        <v>0</v>
      </c>
      <c r="BH137" s="104">
        <f t="shared" si="12"/>
        <v>0</v>
      </c>
      <c r="BI137" s="104">
        <f t="shared" si="13"/>
        <v>0</v>
      </c>
      <c r="BJ137" s="17" t="s">
        <v>131</v>
      </c>
      <c r="BK137" s="104">
        <f t="shared" si="14"/>
        <v>0</v>
      </c>
      <c r="BL137" s="17" t="s">
        <v>157</v>
      </c>
      <c r="BM137" s="17" t="s">
        <v>161</v>
      </c>
    </row>
    <row r="138" spans="2:65" s="1" customFormat="1" ht="31.5" customHeight="1">
      <c r="B138" s="34"/>
      <c r="C138" s="162" t="s">
        <v>162</v>
      </c>
      <c r="D138" s="162" t="s">
        <v>153</v>
      </c>
      <c r="E138" s="163" t="s">
        <v>163</v>
      </c>
      <c r="F138" s="245" t="s">
        <v>164</v>
      </c>
      <c r="G138" s="245"/>
      <c r="H138" s="245"/>
      <c r="I138" s="245"/>
      <c r="J138" s="164" t="s">
        <v>156</v>
      </c>
      <c r="K138" s="165">
        <v>42</v>
      </c>
      <c r="L138" s="246">
        <v>0</v>
      </c>
      <c r="M138" s="247"/>
      <c r="N138" s="248">
        <f t="shared" si="5"/>
        <v>0</v>
      </c>
      <c r="O138" s="248"/>
      <c r="P138" s="248"/>
      <c r="Q138" s="248"/>
      <c r="R138" s="36"/>
      <c r="T138" s="166" t="s">
        <v>22</v>
      </c>
      <c r="U138" s="43" t="s">
        <v>47</v>
      </c>
      <c r="V138" s="35"/>
      <c r="W138" s="167">
        <f t="shared" si="6"/>
        <v>0</v>
      </c>
      <c r="X138" s="167">
        <v>0</v>
      </c>
      <c r="Y138" s="167">
        <f t="shared" si="7"/>
        <v>0</v>
      </c>
      <c r="Z138" s="167">
        <v>0.24</v>
      </c>
      <c r="AA138" s="168">
        <f t="shared" si="8"/>
        <v>10.08</v>
      </c>
      <c r="AR138" s="17" t="s">
        <v>157</v>
      </c>
      <c r="AT138" s="17" t="s">
        <v>153</v>
      </c>
      <c r="AU138" s="17" t="s">
        <v>131</v>
      </c>
      <c r="AY138" s="17" t="s">
        <v>152</v>
      </c>
      <c r="BE138" s="104">
        <f t="shared" si="9"/>
        <v>0</v>
      </c>
      <c r="BF138" s="104">
        <f t="shared" si="10"/>
        <v>0</v>
      </c>
      <c r="BG138" s="104">
        <f t="shared" si="11"/>
        <v>0</v>
      </c>
      <c r="BH138" s="104">
        <f t="shared" si="12"/>
        <v>0</v>
      </c>
      <c r="BI138" s="104">
        <f t="shared" si="13"/>
        <v>0</v>
      </c>
      <c r="BJ138" s="17" t="s">
        <v>131</v>
      </c>
      <c r="BK138" s="104">
        <f t="shared" si="14"/>
        <v>0</v>
      </c>
      <c r="BL138" s="17" t="s">
        <v>157</v>
      </c>
      <c r="BM138" s="17" t="s">
        <v>165</v>
      </c>
    </row>
    <row r="139" spans="2:65" s="1" customFormat="1" ht="31.5" customHeight="1">
      <c r="B139" s="34"/>
      <c r="C139" s="162" t="s">
        <v>157</v>
      </c>
      <c r="D139" s="162" t="s">
        <v>153</v>
      </c>
      <c r="E139" s="163" t="s">
        <v>166</v>
      </c>
      <c r="F139" s="245" t="s">
        <v>167</v>
      </c>
      <c r="G139" s="245"/>
      <c r="H139" s="245"/>
      <c r="I139" s="245"/>
      <c r="J139" s="164" t="s">
        <v>168</v>
      </c>
      <c r="K139" s="165">
        <v>24</v>
      </c>
      <c r="L139" s="246">
        <v>0</v>
      </c>
      <c r="M139" s="247"/>
      <c r="N139" s="248">
        <f t="shared" si="5"/>
        <v>0</v>
      </c>
      <c r="O139" s="248"/>
      <c r="P139" s="248"/>
      <c r="Q139" s="248"/>
      <c r="R139" s="36"/>
      <c r="T139" s="166" t="s">
        <v>22</v>
      </c>
      <c r="U139" s="43" t="s">
        <v>47</v>
      </c>
      <c r="V139" s="35"/>
      <c r="W139" s="167">
        <f t="shared" si="6"/>
        <v>0</v>
      </c>
      <c r="X139" s="167">
        <v>0</v>
      </c>
      <c r="Y139" s="167">
        <f t="shared" si="7"/>
        <v>0</v>
      </c>
      <c r="Z139" s="167">
        <v>0</v>
      </c>
      <c r="AA139" s="168">
        <f t="shared" si="8"/>
        <v>0</v>
      </c>
      <c r="AR139" s="17" t="s">
        <v>157</v>
      </c>
      <c r="AT139" s="17" t="s">
        <v>153</v>
      </c>
      <c r="AU139" s="17" t="s">
        <v>131</v>
      </c>
      <c r="AY139" s="17" t="s">
        <v>152</v>
      </c>
      <c r="BE139" s="104">
        <f t="shared" si="9"/>
        <v>0</v>
      </c>
      <c r="BF139" s="104">
        <f t="shared" si="10"/>
        <v>0</v>
      </c>
      <c r="BG139" s="104">
        <f t="shared" si="11"/>
        <v>0</v>
      </c>
      <c r="BH139" s="104">
        <f t="shared" si="12"/>
        <v>0</v>
      </c>
      <c r="BI139" s="104">
        <f t="shared" si="13"/>
        <v>0</v>
      </c>
      <c r="BJ139" s="17" t="s">
        <v>131</v>
      </c>
      <c r="BK139" s="104">
        <f t="shared" si="14"/>
        <v>0</v>
      </c>
      <c r="BL139" s="17" t="s">
        <v>157</v>
      </c>
      <c r="BM139" s="17" t="s">
        <v>169</v>
      </c>
    </row>
    <row r="140" spans="2:65" s="1" customFormat="1" ht="31.5" customHeight="1">
      <c r="B140" s="34"/>
      <c r="C140" s="162" t="s">
        <v>170</v>
      </c>
      <c r="D140" s="162" t="s">
        <v>153</v>
      </c>
      <c r="E140" s="163" t="s">
        <v>171</v>
      </c>
      <c r="F140" s="245" t="s">
        <v>172</v>
      </c>
      <c r="G140" s="245"/>
      <c r="H140" s="245"/>
      <c r="I140" s="245"/>
      <c r="J140" s="164" t="s">
        <v>173</v>
      </c>
      <c r="K140" s="165">
        <v>31</v>
      </c>
      <c r="L140" s="246">
        <v>0</v>
      </c>
      <c r="M140" s="247"/>
      <c r="N140" s="248">
        <f t="shared" si="5"/>
        <v>0</v>
      </c>
      <c r="O140" s="248"/>
      <c r="P140" s="248"/>
      <c r="Q140" s="248"/>
      <c r="R140" s="36"/>
      <c r="T140" s="166" t="s">
        <v>22</v>
      </c>
      <c r="U140" s="43" t="s">
        <v>47</v>
      </c>
      <c r="V140" s="35"/>
      <c r="W140" s="167">
        <f t="shared" si="6"/>
        <v>0</v>
      </c>
      <c r="X140" s="167">
        <v>0</v>
      </c>
      <c r="Y140" s="167">
        <f t="shared" si="7"/>
        <v>0</v>
      </c>
      <c r="Z140" s="167">
        <v>0</v>
      </c>
      <c r="AA140" s="168">
        <f t="shared" si="8"/>
        <v>0</v>
      </c>
      <c r="AR140" s="17" t="s">
        <v>157</v>
      </c>
      <c r="AT140" s="17" t="s">
        <v>153</v>
      </c>
      <c r="AU140" s="17" t="s">
        <v>131</v>
      </c>
      <c r="AY140" s="17" t="s">
        <v>152</v>
      </c>
      <c r="BE140" s="104">
        <f t="shared" si="9"/>
        <v>0</v>
      </c>
      <c r="BF140" s="104">
        <f t="shared" si="10"/>
        <v>0</v>
      </c>
      <c r="BG140" s="104">
        <f t="shared" si="11"/>
        <v>0</v>
      </c>
      <c r="BH140" s="104">
        <f t="shared" si="12"/>
        <v>0</v>
      </c>
      <c r="BI140" s="104">
        <f t="shared" si="13"/>
        <v>0</v>
      </c>
      <c r="BJ140" s="17" t="s">
        <v>131</v>
      </c>
      <c r="BK140" s="104">
        <f t="shared" si="14"/>
        <v>0</v>
      </c>
      <c r="BL140" s="17" t="s">
        <v>157</v>
      </c>
      <c r="BM140" s="17" t="s">
        <v>174</v>
      </c>
    </row>
    <row r="141" spans="2:65" s="1" customFormat="1" ht="31.5" customHeight="1">
      <c r="B141" s="34"/>
      <c r="C141" s="162" t="s">
        <v>175</v>
      </c>
      <c r="D141" s="162" t="s">
        <v>153</v>
      </c>
      <c r="E141" s="163" t="s">
        <v>176</v>
      </c>
      <c r="F141" s="245" t="s">
        <v>177</v>
      </c>
      <c r="G141" s="245"/>
      <c r="H141" s="245"/>
      <c r="I141" s="245"/>
      <c r="J141" s="164" t="s">
        <v>178</v>
      </c>
      <c r="K141" s="165">
        <v>12</v>
      </c>
      <c r="L141" s="246">
        <v>0</v>
      </c>
      <c r="M141" s="247"/>
      <c r="N141" s="248">
        <f t="shared" si="5"/>
        <v>0</v>
      </c>
      <c r="O141" s="248"/>
      <c r="P141" s="248"/>
      <c r="Q141" s="248"/>
      <c r="R141" s="36"/>
      <c r="T141" s="166" t="s">
        <v>22</v>
      </c>
      <c r="U141" s="43" t="s">
        <v>47</v>
      </c>
      <c r="V141" s="35"/>
      <c r="W141" s="167">
        <f t="shared" si="6"/>
        <v>0</v>
      </c>
      <c r="X141" s="167">
        <v>8.6800000000000002E-3</v>
      </c>
      <c r="Y141" s="167">
        <f t="shared" si="7"/>
        <v>0.10416</v>
      </c>
      <c r="Z141" s="167">
        <v>0</v>
      </c>
      <c r="AA141" s="168">
        <f t="shared" si="8"/>
        <v>0</v>
      </c>
      <c r="AR141" s="17" t="s">
        <v>157</v>
      </c>
      <c r="AT141" s="17" t="s">
        <v>153</v>
      </c>
      <c r="AU141" s="17" t="s">
        <v>131</v>
      </c>
      <c r="AY141" s="17" t="s">
        <v>152</v>
      </c>
      <c r="BE141" s="104">
        <f t="shared" si="9"/>
        <v>0</v>
      </c>
      <c r="BF141" s="104">
        <f t="shared" si="10"/>
        <v>0</v>
      </c>
      <c r="BG141" s="104">
        <f t="shared" si="11"/>
        <v>0</v>
      </c>
      <c r="BH141" s="104">
        <f t="shared" si="12"/>
        <v>0</v>
      </c>
      <c r="BI141" s="104">
        <f t="shared" si="13"/>
        <v>0</v>
      </c>
      <c r="BJ141" s="17" t="s">
        <v>131</v>
      </c>
      <c r="BK141" s="104">
        <f t="shared" si="14"/>
        <v>0</v>
      </c>
      <c r="BL141" s="17" t="s">
        <v>157</v>
      </c>
      <c r="BM141" s="17" t="s">
        <v>179</v>
      </c>
    </row>
    <row r="142" spans="2:65" s="1" customFormat="1" ht="31.5" customHeight="1">
      <c r="B142" s="34"/>
      <c r="C142" s="162" t="s">
        <v>180</v>
      </c>
      <c r="D142" s="162" t="s">
        <v>153</v>
      </c>
      <c r="E142" s="163" t="s">
        <v>181</v>
      </c>
      <c r="F142" s="245" t="s">
        <v>182</v>
      </c>
      <c r="G142" s="245"/>
      <c r="H142" s="245"/>
      <c r="I142" s="245"/>
      <c r="J142" s="164" t="s">
        <v>183</v>
      </c>
      <c r="K142" s="165">
        <v>45</v>
      </c>
      <c r="L142" s="246">
        <v>0</v>
      </c>
      <c r="M142" s="247"/>
      <c r="N142" s="248">
        <f t="shared" si="5"/>
        <v>0</v>
      </c>
      <c r="O142" s="248"/>
      <c r="P142" s="248"/>
      <c r="Q142" s="248"/>
      <c r="R142" s="36"/>
      <c r="T142" s="166" t="s">
        <v>22</v>
      </c>
      <c r="U142" s="43" t="s">
        <v>47</v>
      </c>
      <c r="V142" s="35"/>
      <c r="W142" s="167">
        <f t="shared" si="6"/>
        <v>0</v>
      </c>
      <c r="X142" s="167">
        <v>0</v>
      </c>
      <c r="Y142" s="167">
        <f t="shared" si="7"/>
        <v>0</v>
      </c>
      <c r="Z142" s="167">
        <v>0</v>
      </c>
      <c r="AA142" s="168">
        <f t="shared" si="8"/>
        <v>0</v>
      </c>
      <c r="AR142" s="17" t="s">
        <v>157</v>
      </c>
      <c r="AT142" s="17" t="s">
        <v>153</v>
      </c>
      <c r="AU142" s="17" t="s">
        <v>131</v>
      </c>
      <c r="AY142" s="17" t="s">
        <v>152</v>
      </c>
      <c r="BE142" s="104">
        <f t="shared" si="9"/>
        <v>0</v>
      </c>
      <c r="BF142" s="104">
        <f t="shared" si="10"/>
        <v>0</v>
      </c>
      <c r="BG142" s="104">
        <f t="shared" si="11"/>
        <v>0</v>
      </c>
      <c r="BH142" s="104">
        <f t="shared" si="12"/>
        <v>0</v>
      </c>
      <c r="BI142" s="104">
        <f t="shared" si="13"/>
        <v>0</v>
      </c>
      <c r="BJ142" s="17" t="s">
        <v>131</v>
      </c>
      <c r="BK142" s="104">
        <f t="shared" si="14"/>
        <v>0</v>
      </c>
      <c r="BL142" s="17" t="s">
        <v>157</v>
      </c>
      <c r="BM142" s="17" t="s">
        <v>184</v>
      </c>
    </row>
    <row r="143" spans="2:65" s="1" customFormat="1" ht="31.5" customHeight="1">
      <c r="B143" s="34"/>
      <c r="C143" s="162" t="s">
        <v>185</v>
      </c>
      <c r="D143" s="162" t="s">
        <v>153</v>
      </c>
      <c r="E143" s="163" t="s">
        <v>186</v>
      </c>
      <c r="F143" s="245" t="s">
        <v>187</v>
      </c>
      <c r="G143" s="245"/>
      <c r="H143" s="245"/>
      <c r="I143" s="245"/>
      <c r="J143" s="164" t="s">
        <v>183</v>
      </c>
      <c r="K143" s="165">
        <v>4.8</v>
      </c>
      <c r="L143" s="246">
        <v>0</v>
      </c>
      <c r="M143" s="247"/>
      <c r="N143" s="248">
        <f t="shared" si="5"/>
        <v>0</v>
      </c>
      <c r="O143" s="248"/>
      <c r="P143" s="248"/>
      <c r="Q143" s="248"/>
      <c r="R143" s="36"/>
      <c r="T143" s="166" t="s">
        <v>22</v>
      </c>
      <c r="U143" s="43" t="s">
        <v>47</v>
      </c>
      <c r="V143" s="35"/>
      <c r="W143" s="167">
        <f t="shared" si="6"/>
        <v>0</v>
      </c>
      <c r="X143" s="167">
        <v>0</v>
      </c>
      <c r="Y143" s="167">
        <f t="shared" si="7"/>
        <v>0</v>
      </c>
      <c r="Z143" s="167">
        <v>0</v>
      </c>
      <c r="AA143" s="168">
        <f t="shared" si="8"/>
        <v>0</v>
      </c>
      <c r="AR143" s="17" t="s">
        <v>157</v>
      </c>
      <c r="AT143" s="17" t="s">
        <v>153</v>
      </c>
      <c r="AU143" s="17" t="s">
        <v>131</v>
      </c>
      <c r="AY143" s="17" t="s">
        <v>152</v>
      </c>
      <c r="BE143" s="104">
        <f t="shared" si="9"/>
        <v>0</v>
      </c>
      <c r="BF143" s="104">
        <f t="shared" si="10"/>
        <v>0</v>
      </c>
      <c r="BG143" s="104">
        <f t="shared" si="11"/>
        <v>0</v>
      </c>
      <c r="BH143" s="104">
        <f t="shared" si="12"/>
        <v>0</v>
      </c>
      <c r="BI143" s="104">
        <f t="shared" si="13"/>
        <v>0</v>
      </c>
      <c r="BJ143" s="17" t="s">
        <v>131</v>
      </c>
      <c r="BK143" s="104">
        <f t="shared" si="14"/>
        <v>0</v>
      </c>
      <c r="BL143" s="17" t="s">
        <v>157</v>
      </c>
      <c r="BM143" s="17" t="s">
        <v>188</v>
      </c>
    </row>
    <row r="144" spans="2:65" s="1" customFormat="1" ht="31.5" customHeight="1">
      <c r="B144" s="34"/>
      <c r="C144" s="162" t="s">
        <v>189</v>
      </c>
      <c r="D144" s="162" t="s">
        <v>153</v>
      </c>
      <c r="E144" s="163" t="s">
        <v>190</v>
      </c>
      <c r="F144" s="245" t="s">
        <v>191</v>
      </c>
      <c r="G144" s="245"/>
      <c r="H144" s="245"/>
      <c r="I144" s="245"/>
      <c r="J144" s="164" t="s">
        <v>183</v>
      </c>
      <c r="K144" s="165">
        <v>256</v>
      </c>
      <c r="L144" s="246">
        <v>0</v>
      </c>
      <c r="M144" s="247"/>
      <c r="N144" s="248">
        <f t="shared" si="5"/>
        <v>0</v>
      </c>
      <c r="O144" s="248"/>
      <c r="P144" s="248"/>
      <c r="Q144" s="248"/>
      <c r="R144" s="36"/>
      <c r="T144" s="166" t="s">
        <v>22</v>
      </c>
      <c r="U144" s="43" t="s">
        <v>47</v>
      </c>
      <c r="V144" s="35"/>
      <c r="W144" s="167">
        <f t="shared" si="6"/>
        <v>0</v>
      </c>
      <c r="X144" s="167">
        <v>0</v>
      </c>
      <c r="Y144" s="167">
        <f t="shared" si="7"/>
        <v>0</v>
      </c>
      <c r="Z144" s="167">
        <v>0</v>
      </c>
      <c r="AA144" s="168">
        <f t="shared" si="8"/>
        <v>0</v>
      </c>
      <c r="AR144" s="17" t="s">
        <v>157</v>
      </c>
      <c r="AT144" s="17" t="s">
        <v>153</v>
      </c>
      <c r="AU144" s="17" t="s">
        <v>131</v>
      </c>
      <c r="AY144" s="17" t="s">
        <v>152</v>
      </c>
      <c r="BE144" s="104">
        <f t="shared" si="9"/>
        <v>0</v>
      </c>
      <c r="BF144" s="104">
        <f t="shared" si="10"/>
        <v>0</v>
      </c>
      <c r="BG144" s="104">
        <f t="shared" si="11"/>
        <v>0</v>
      </c>
      <c r="BH144" s="104">
        <f t="shared" si="12"/>
        <v>0</v>
      </c>
      <c r="BI144" s="104">
        <f t="shared" si="13"/>
        <v>0</v>
      </c>
      <c r="BJ144" s="17" t="s">
        <v>131</v>
      </c>
      <c r="BK144" s="104">
        <f t="shared" si="14"/>
        <v>0</v>
      </c>
      <c r="BL144" s="17" t="s">
        <v>157</v>
      </c>
      <c r="BM144" s="17" t="s">
        <v>192</v>
      </c>
    </row>
    <row r="145" spans="2:65" s="1" customFormat="1" ht="31.5" customHeight="1">
      <c r="B145" s="34"/>
      <c r="C145" s="162" t="s">
        <v>193</v>
      </c>
      <c r="D145" s="162" t="s">
        <v>153</v>
      </c>
      <c r="E145" s="163" t="s">
        <v>194</v>
      </c>
      <c r="F145" s="245" t="s">
        <v>195</v>
      </c>
      <c r="G145" s="245"/>
      <c r="H145" s="245"/>
      <c r="I145" s="245"/>
      <c r="J145" s="164" t="s">
        <v>183</v>
      </c>
      <c r="K145" s="165">
        <v>256</v>
      </c>
      <c r="L145" s="246">
        <v>0</v>
      </c>
      <c r="M145" s="247"/>
      <c r="N145" s="248">
        <f t="shared" si="5"/>
        <v>0</v>
      </c>
      <c r="O145" s="248"/>
      <c r="P145" s="248"/>
      <c r="Q145" s="248"/>
      <c r="R145" s="36"/>
      <c r="T145" s="166" t="s">
        <v>22</v>
      </c>
      <c r="U145" s="43" t="s">
        <v>47</v>
      </c>
      <c r="V145" s="35"/>
      <c r="W145" s="167">
        <f t="shared" si="6"/>
        <v>0</v>
      </c>
      <c r="X145" s="167">
        <v>0</v>
      </c>
      <c r="Y145" s="167">
        <f t="shared" si="7"/>
        <v>0</v>
      </c>
      <c r="Z145" s="167">
        <v>0</v>
      </c>
      <c r="AA145" s="168">
        <f t="shared" si="8"/>
        <v>0</v>
      </c>
      <c r="AR145" s="17" t="s">
        <v>157</v>
      </c>
      <c r="AT145" s="17" t="s">
        <v>153</v>
      </c>
      <c r="AU145" s="17" t="s">
        <v>131</v>
      </c>
      <c r="AY145" s="17" t="s">
        <v>152</v>
      </c>
      <c r="BE145" s="104">
        <f t="shared" si="9"/>
        <v>0</v>
      </c>
      <c r="BF145" s="104">
        <f t="shared" si="10"/>
        <v>0</v>
      </c>
      <c r="BG145" s="104">
        <f t="shared" si="11"/>
        <v>0</v>
      </c>
      <c r="BH145" s="104">
        <f t="shared" si="12"/>
        <v>0</v>
      </c>
      <c r="BI145" s="104">
        <f t="shared" si="13"/>
        <v>0</v>
      </c>
      <c r="BJ145" s="17" t="s">
        <v>131</v>
      </c>
      <c r="BK145" s="104">
        <f t="shared" si="14"/>
        <v>0</v>
      </c>
      <c r="BL145" s="17" t="s">
        <v>157</v>
      </c>
      <c r="BM145" s="17" t="s">
        <v>196</v>
      </c>
    </row>
    <row r="146" spans="2:65" s="1" customFormat="1" ht="31.5" customHeight="1">
      <c r="B146" s="34"/>
      <c r="C146" s="162" t="s">
        <v>197</v>
      </c>
      <c r="D146" s="162" t="s">
        <v>153</v>
      </c>
      <c r="E146" s="163" t="s">
        <v>198</v>
      </c>
      <c r="F146" s="245" t="s">
        <v>199</v>
      </c>
      <c r="G146" s="245"/>
      <c r="H146" s="245"/>
      <c r="I146" s="245"/>
      <c r="J146" s="164" t="s">
        <v>156</v>
      </c>
      <c r="K146" s="165">
        <v>168</v>
      </c>
      <c r="L146" s="246">
        <v>0</v>
      </c>
      <c r="M146" s="247"/>
      <c r="N146" s="248">
        <f t="shared" si="5"/>
        <v>0</v>
      </c>
      <c r="O146" s="248"/>
      <c r="P146" s="248"/>
      <c r="Q146" s="248"/>
      <c r="R146" s="36"/>
      <c r="T146" s="166" t="s">
        <v>22</v>
      </c>
      <c r="U146" s="43" t="s">
        <v>47</v>
      </c>
      <c r="V146" s="35"/>
      <c r="W146" s="167">
        <f t="shared" si="6"/>
        <v>0</v>
      </c>
      <c r="X146" s="167">
        <v>8.4000000000000003E-4</v>
      </c>
      <c r="Y146" s="167">
        <f t="shared" si="7"/>
        <v>0.14112</v>
      </c>
      <c r="Z146" s="167">
        <v>0</v>
      </c>
      <c r="AA146" s="168">
        <f t="shared" si="8"/>
        <v>0</v>
      </c>
      <c r="AR146" s="17" t="s">
        <v>157</v>
      </c>
      <c r="AT146" s="17" t="s">
        <v>153</v>
      </c>
      <c r="AU146" s="17" t="s">
        <v>131</v>
      </c>
      <c r="AY146" s="17" t="s">
        <v>152</v>
      </c>
      <c r="BE146" s="104">
        <f t="shared" si="9"/>
        <v>0</v>
      </c>
      <c r="BF146" s="104">
        <f t="shared" si="10"/>
        <v>0</v>
      </c>
      <c r="BG146" s="104">
        <f t="shared" si="11"/>
        <v>0</v>
      </c>
      <c r="BH146" s="104">
        <f t="shared" si="12"/>
        <v>0</v>
      </c>
      <c r="BI146" s="104">
        <f t="shared" si="13"/>
        <v>0</v>
      </c>
      <c r="BJ146" s="17" t="s">
        <v>131</v>
      </c>
      <c r="BK146" s="104">
        <f t="shared" si="14"/>
        <v>0</v>
      </c>
      <c r="BL146" s="17" t="s">
        <v>157</v>
      </c>
      <c r="BM146" s="17" t="s">
        <v>200</v>
      </c>
    </row>
    <row r="147" spans="2:65" s="1" customFormat="1" ht="31.5" customHeight="1">
      <c r="B147" s="34"/>
      <c r="C147" s="162" t="s">
        <v>201</v>
      </c>
      <c r="D147" s="162" t="s">
        <v>153</v>
      </c>
      <c r="E147" s="163" t="s">
        <v>202</v>
      </c>
      <c r="F147" s="245" t="s">
        <v>203</v>
      </c>
      <c r="G147" s="245"/>
      <c r="H147" s="245"/>
      <c r="I147" s="245"/>
      <c r="J147" s="164" t="s">
        <v>156</v>
      </c>
      <c r="K147" s="165">
        <v>168</v>
      </c>
      <c r="L147" s="246">
        <v>0</v>
      </c>
      <c r="M147" s="247"/>
      <c r="N147" s="248">
        <f t="shared" si="5"/>
        <v>0</v>
      </c>
      <c r="O147" s="248"/>
      <c r="P147" s="248"/>
      <c r="Q147" s="248"/>
      <c r="R147" s="36"/>
      <c r="T147" s="166" t="s">
        <v>22</v>
      </c>
      <c r="U147" s="43" t="s">
        <v>47</v>
      </c>
      <c r="V147" s="35"/>
      <c r="W147" s="167">
        <f t="shared" si="6"/>
        <v>0</v>
      </c>
      <c r="X147" s="167">
        <v>0</v>
      </c>
      <c r="Y147" s="167">
        <f t="shared" si="7"/>
        <v>0</v>
      </c>
      <c r="Z147" s="167">
        <v>0</v>
      </c>
      <c r="AA147" s="168">
        <f t="shared" si="8"/>
        <v>0</v>
      </c>
      <c r="AR147" s="17" t="s">
        <v>157</v>
      </c>
      <c r="AT147" s="17" t="s">
        <v>153</v>
      </c>
      <c r="AU147" s="17" t="s">
        <v>131</v>
      </c>
      <c r="AY147" s="17" t="s">
        <v>152</v>
      </c>
      <c r="BE147" s="104">
        <f t="shared" si="9"/>
        <v>0</v>
      </c>
      <c r="BF147" s="104">
        <f t="shared" si="10"/>
        <v>0</v>
      </c>
      <c r="BG147" s="104">
        <f t="shared" si="11"/>
        <v>0</v>
      </c>
      <c r="BH147" s="104">
        <f t="shared" si="12"/>
        <v>0</v>
      </c>
      <c r="BI147" s="104">
        <f t="shared" si="13"/>
        <v>0</v>
      </c>
      <c r="BJ147" s="17" t="s">
        <v>131</v>
      </c>
      <c r="BK147" s="104">
        <f t="shared" si="14"/>
        <v>0</v>
      </c>
      <c r="BL147" s="17" t="s">
        <v>157</v>
      </c>
      <c r="BM147" s="17" t="s">
        <v>204</v>
      </c>
    </row>
    <row r="148" spans="2:65" s="1" customFormat="1" ht="31.5" customHeight="1">
      <c r="B148" s="34"/>
      <c r="C148" s="162" t="s">
        <v>205</v>
      </c>
      <c r="D148" s="162" t="s">
        <v>153</v>
      </c>
      <c r="E148" s="163" t="s">
        <v>206</v>
      </c>
      <c r="F148" s="245" t="s">
        <v>207</v>
      </c>
      <c r="G148" s="245"/>
      <c r="H148" s="245"/>
      <c r="I148" s="245"/>
      <c r="J148" s="164" t="s">
        <v>183</v>
      </c>
      <c r="K148" s="165">
        <v>256</v>
      </c>
      <c r="L148" s="246">
        <v>0</v>
      </c>
      <c r="M148" s="247"/>
      <c r="N148" s="248">
        <f t="shared" si="5"/>
        <v>0</v>
      </c>
      <c r="O148" s="248"/>
      <c r="P148" s="248"/>
      <c r="Q148" s="248"/>
      <c r="R148" s="36"/>
      <c r="T148" s="166" t="s">
        <v>22</v>
      </c>
      <c r="U148" s="43" t="s">
        <v>47</v>
      </c>
      <c r="V148" s="35"/>
      <c r="W148" s="167">
        <f t="shared" si="6"/>
        <v>0</v>
      </c>
      <c r="X148" s="167">
        <v>0</v>
      </c>
      <c r="Y148" s="167">
        <f t="shared" si="7"/>
        <v>0</v>
      </c>
      <c r="Z148" s="167">
        <v>0</v>
      </c>
      <c r="AA148" s="168">
        <f t="shared" si="8"/>
        <v>0</v>
      </c>
      <c r="AR148" s="17" t="s">
        <v>157</v>
      </c>
      <c r="AT148" s="17" t="s">
        <v>153</v>
      </c>
      <c r="AU148" s="17" t="s">
        <v>131</v>
      </c>
      <c r="AY148" s="17" t="s">
        <v>152</v>
      </c>
      <c r="BE148" s="104">
        <f t="shared" si="9"/>
        <v>0</v>
      </c>
      <c r="BF148" s="104">
        <f t="shared" si="10"/>
        <v>0</v>
      </c>
      <c r="BG148" s="104">
        <f t="shared" si="11"/>
        <v>0</v>
      </c>
      <c r="BH148" s="104">
        <f t="shared" si="12"/>
        <v>0</v>
      </c>
      <c r="BI148" s="104">
        <f t="shared" si="13"/>
        <v>0</v>
      </c>
      <c r="BJ148" s="17" t="s">
        <v>131</v>
      </c>
      <c r="BK148" s="104">
        <f t="shared" si="14"/>
        <v>0</v>
      </c>
      <c r="BL148" s="17" t="s">
        <v>157</v>
      </c>
      <c r="BM148" s="17" t="s">
        <v>208</v>
      </c>
    </row>
    <row r="149" spans="2:65" s="1" customFormat="1" ht="31.5" customHeight="1">
      <c r="B149" s="34"/>
      <c r="C149" s="162" t="s">
        <v>209</v>
      </c>
      <c r="D149" s="162" t="s">
        <v>153</v>
      </c>
      <c r="E149" s="163" t="s">
        <v>210</v>
      </c>
      <c r="F149" s="245" t="s">
        <v>211</v>
      </c>
      <c r="G149" s="245"/>
      <c r="H149" s="245"/>
      <c r="I149" s="245"/>
      <c r="J149" s="164" t="s">
        <v>183</v>
      </c>
      <c r="K149" s="165">
        <v>256</v>
      </c>
      <c r="L149" s="246">
        <v>0</v>
      </c>
      <c r="M149" s="247"/>
      <c r="N149" s="248">
        <f t="shared" si="5"/>
        <v>0</v>
      </c>
      <c r="O149" s="248"/>
      <c r="P149" s="248"/>
      <c r="Q149" s="248"/>
      <c r="R149" s="36"/>
      <c r="T149" s="166" t="s">
        <v>22</v>
      </c>
      <c r="U149" s="43" t="s">
        <v>47</v>
      </c>
      <c r="V149" s="35"/>
      <c r="W149" s="167">
        <f t="shared" si="6"/>
        <v>0</v>
      </c>
      <c r="X149" s="167">
        <v>0</v>
      </c>
      <c r="Y149" s="167">
        <f t="shared" si="7"/>
        <v>0</v>
      </c>
      <c r="Z149" s="167">
        <v>0</v>
      </c>
      <c r="AA149" s="168">
        <f t="shared" si="8"/>
        <v>0</v>
      </c>
      <c r="AR149" s="17" t="s">
        <v>157</v>
      </c>
      <c r="AT149" s="17" t="s">
        <v>153</v>
      </c>
      <c r="AU149" s="17" t="s">
        <v>131</v>
      </c>
      <c r="AY149" s="17" t="s">
        <v>152</v>
      </c>
      <c r="BE149" s="104">
        <f t="shared" si="9"/>
        <v>0</v>
      </c>
      <c r="BF149" s="104">
        <f t="shared" si="10"/>
        <v>0</v>
      </c>
      <c r="BG149" s="104">
        <f t="shared" si="11"/>
        <v>0</v>
      </c>
      <c r="BH149" s="104">
        <f t="shared" si="12"/>
        <v>0</v>
      </c>
      <c r="BI149" s="104">
        <f t="shared" si="13"/>
        <v>0</v>
      </c>
      <c r="BJ149" s="17" t="s">
        <v>131</v>
      </c>
      <c r="BK149" s="104">
        <f t="shared" si="14"/>
        <v>0</v>
      </c>
      <c r="BL149" s="17" t="s">
        <v>157</v>
      </c>
      <c r="BM149" s="17" t="s">
        <v>212</v>
      </c>
    </row>
    <row r="150" spans="2:65" s="1" customFormat="1" ht="31.5" customHeight="1">
      <c r="B150" s="34"/>
      <c r="C150" s="162" t="s">
        <v>11</v>
      </c>
      <c r="D150" s="162" t="s">
        <v>153</v>
      </c>
      <c r="E150" s="163" t="s">
        <v>213</v>
      </c>
      <c r="F150" s="245" t="s">
        <v>214</v>
      </c>
      <c r="G150" s="245"/>
      <c r="H150" s="245"/>
      <c r="I150" s="245"/>
      <c r="J150" s="164" t="s">
        <v>183</v>
      </c>
      <c r="K150" s="165">
        <v>230.4</v>
      </c>
      <c r="L150" s="246">
        <v>0</v>
      </c>
      <c r="M150" s="247"/>
      <c r="N150" s="248">
        <f t="shared" si="5"/>
        <v>0</v>
      </c>
      <c r="O150" s="248"/>
      <c r="P150" s="248"/>
      <c r="Q150" s="248"/>
      <c r="R150" s="36"/>
      <c r="T150" s="166" t="s">
        <v>22</v>
      </c>
      <c r="U150" s="43" t="s">
        <v>47</v>
      </c>
      <c r="V150" s="35"/>
      <c r="W150" s="167">
        <f t="shared" si="6"/>
        <v>0</v>
      </c>
      <c r="X150" s="167">
        <v>0</v>
      </c>
      <c r="Y150" s="167">
        <f t="shared" si="7"/>
        <v>0</v>
      </c>
      <c r="Z150" s="167">
        <v>0</v>
      </c>
      <c r="AA150" s="168">
        <f t="shared" si="8"/>
        <v>0</v>
      </c>
      <c r="AR150" s="17" t="s">
        <v>157</v>
      </c>
      <c r="AT150" s="17" t="s">
        <v>153</v>
      </c>
      <c r="AU150" s="17" t="s">
        <v>131</v>
      </c>
      <c r="AY150" s="17" t="s">
        <v>152</v>
      </c>
      <c r="BE150" s="104">
        <f t="shared" si="9"/>
        <v>0</v>
      </c>
      <c r="BF150" s="104">
        <f t="shared" si="10"/>
        <v>0</v>
      </c>
      <c r="BG150" s="104">
        <f t="shared" si="11"/>
        <v>0</v>
      </c>
      <c r="BH150" s="104">
        <f t="shared" si="12"/>
        <v>0</v>
      </c>
      <c r="BI150" s="104">
        <f t="shared" si="13"/>
        <v>0</v>
      </c>
      <c r="BJ150" s="17" t="s">
        <v>131</v>
      </c>
      <c r="BK150" s="104">
        <f t="shared" si="14"/>
        <v>0</v>
      </c>
      <c r="BL150" s="17" t="s">
        <v>157</v>
      </c>
      <c r="BM150" s="17" t="s">
        <v>215</v>
      </c>
    </row>
    <row r="151" spans="2:65" s="1" customFormat="1" ht="22.5" customHeight="1">
      <c r="B151" s="34"/>
      <c r="C151" s="162" t="s">
        <v>216</v>
      </c>
      <c r="D151" s="162" t="s">
        <v>153</v>
      </c>
      <c r="E151" s="163" t="s">
        <v>217</v>
      </c>
      <c r="F151" s="245" t="s">
        <v>218</v>
      </c>
      <c r="G151" s="245"/>
      <c r="H151" s="245"/>
      <c r="I151" s="245"/>
      <c r="J151" s="164" t="s">
        <v>183</v>
      </c>
      <c r="K151" s="165">
        <v>256</v>
      </c>
      <c r="L151" s="246">
        <v>0</v>
      </c>
      <c r="M151" s="247"/>
      <c r="N151" s="248">
        <f t="shared" si="5"/>
        <v>0</v>
      </c>
      <c r="O151" s="248"/>
      <c r="P151" s="248"/>
      <c r="Q151" s="248"/>
      <c r="R151" s="36"/>
      <c r="T151" s="166" t="s">
        <v>22</v>
      </c>
      <c r="U151" s="43" t="s">
        <v>47</v>
      </c>
      <c r="V151" s="35"/>
      <c r="W151" s="167">
        <f t="shared" si="6"/>
        <v>0</v>
      </c>
      <c r="X151" s="167">
        <v>0</v>
      </c>
      <c r="Y151" s="167">
        <f t="shared" si="7"/>
        <v>0</v>
      </c>
      <c r="Z151" s="167">
        <v>0</v>
      </c>
      <c r="AA151" s="168">
        <f t="shared" si="8"/>
        <v>0</v>
      </c>
      <c r="AR151" s="17" t="s">
        <v>157</v>
      </c>
      <c r="AT151" s="17" t="s">
        <v>153</v>
      </c>
      <c r="AU151" s="17" t="s">
        <v>131</v>
      </c>
      <c r="AY151" s="17" t="s">
        <v>152</v>
      </c>
      <c r="BE151" s="104">
        <f t="shared" si="9"/>
        <v>0</v>
      </c>
      <c r="BF151" s="104">
        <f t="shared" si="10"/>
        <v>0</v>
      </c>
      <c r="BG151" s="104">
        <f t="shared" si="11"/>
        <v>0</v>
      </c>
      <c r="BH151" s="104">
        <f t="shared" si="12"/>
        <v>0</v>
      </c>
      <c r="BI151" s="104">
        <f t="shared" si="13"/>
        <v>0</v>
      </c>
      <c r="BJ151" s="17" t="s">
        <v>131</v>
      </c>
      <c r="BK151" s="104">
        <f t="shared" si="14"/>
        <v>0</v>
      </c>
      <c r="BL151" s="17" t="s">
        <v>157</v>
      </c>
      <c r="BM151" s="17" t="s">
        <v>219</v>
      </c>
    </row>
    <row r="152" spans="2:65" s="1" customFormat="1" ht="31.5" customHeight="1">
      <c r="B152" s="34"/>
      <c r="C152" s="162" t="s">
        <v>220</v>
      </c>
      <c r="D152" s="162" t="s">
        <v>153</v>
      </c>
      <c r="E152" s="163" t="s">
        <v>221</v>
      </c>
      <c r="F152" s="245" t="s">
        <v>222</v>
      </c>
      <c r="G152" s="245"/>
      <c r="H152" s="245"/>
      <c r="I152" s="245"/>
      <c r="J152" s="164" t="s">
        <v>223</v>
      </c>
      <c r="K152" s="165">
        <v>25.6</v>
      </c>
      <c r="L152" s="246">
        <v>0</v>
      </c>
      <c r="M152" s="247"/>
      <c r="N152" s="248">
        <f t="shared" si="5"/>
        <v>0</v>
      </c>
      <c r="O152" s="248"/>
      <c r="P152" s="248"/>
      <c r="Q152" s="248"/>
      <c r="R152" s="36"/>
      <c r="T152" s="166" t="s">
        <v>22</v>
      </c>
      <c r="U152" s="43" t="s">
        <v>47</v>
      </c>
      <c r="V152" s="35"/>
      <c r="W152" s="167">
        <f t="shared" si="6"/>
        <v>0</v>
      </c>
      <c r="X152" s="167">
        <v>0</v>
      </c>
      <c r="Y152" s="167">
        <f t="shared" si="7"/>
        <v>0</v>
      </c>
      <c r="Z152" s="167">
        <v>0</v>
      </c>
      <c r="AA152" s="168">
        <f t="shared" si="8"/>
        <v>0</v>
      </c>
      <c r="AR152" s="17" t="s">
        <v>157</v>
      </c>
      <c r="AT152" s="17" t="s">
        <v>153</v>
      </c>
      <c r="AU152" s="17" t="s">
        <v>131</v>
      </c>
      <c r="AY152" s="17" t="s">
        <v>152</v>
      </c>
      <c r="BE152" s="104">
        <f t="shared" si="9"/>
        <v>0</v>
      </c>
      <c r="BF152" s="104">
        <f t="shared" si="10"/>
        <v>0</v>
      </c>
      <c r="BG152" s="104">
        <f t="shared" si="11"/>
        <v>0</v>
      </c>
      <c r="BH152" s="104">
        <f t="shared" si="12"/>
        <v>0</v>
      </c>
      <c r="BI152" s="104">
        <f t="shared" si="13"/>
        <v>0</v>
      </c>
      <c r="BJ152" s="17" t="s">
        <v>131</v>
      </c>
      <c r="BK152" s="104">
        <f t="shared" si="14"/>
        <v>0</v>
      </c>
      <c r="BL152" s="17" t="s">
        <v>157</v>
      </c>
      <c r="BM152" s="17" t="s">
        <v>224</v>
      </c>
    </row>
    <row r="153" spans="2:65" s="1" customFormat="1" ht="31.5" customHeight="1">
      <c r="B153" s="34"/>
      <c r="C153" s="162" t="s">
        <v>225</v>
      </c>
      <c r="D153" s="162" t="s">
        <v>153</v>
      </c>
      <c r="E153" s="163" t="s">
        <v>226</v>
      </c>
      <c r="F153" s="245" t="s">
        <v>227</v>
      </c>
      <c r="G153" s="245"/>
      <c r="H153" s="245"/>
      <c r="I153" s="245"/>
      <c r="J153" s="164" t="s">
        <v>183</v>
      </c>
      <c r="K153" s="165">
        <v>256</v>
      </c>
      <c r="L153" s="246">
        <v>0</v>
      </c>
      <c r="M153" s="247"/>
      <c r="N153" s="248">
        <f t="shared" si="5"/>
        <v>0</v>
      </c>
      <c r="O153" s="248"/>
      <c r="P153" s="248"/>
      <c r="Q153" s="248"/>
      <c r="R153" s="36"/>
      <c r="T153" s="166" t="s">
        <v>22</v>
      </c>
      <c r="U153" s="43" t="s">
        <v>47</v>
      </c>
      <c r="V153" s="35"/>
      <c r="W153" s="167">
        <f t="shared" si="6"/>
        <v>0</v>
      </c>
      <c r="X153" s="167">
        <v>0</v>
      </c>
      <c r="Y153" s="167">
        <f t="shared" si="7"/>
        <v>0</v>
      </c>
      <c r="Z153" s="167">
        <v>0</v>
      </c>
      <c r="AA153" s="168">
        <f t="shared" si="8"/>
        <v>0</v>
      </c>
      <c r="AR153" s="17" t="s">
        <v>157</v>
      </c>
      <c r="AT153" s="17" t="s">
        <v>153</v>
      </c>
      <c r="AU153" s="17" t="s">
        <v>131</v>
      </c>
      <c r="AY153" s="17" t="s">
        <v>152</v>
      </c>
      <c r="BE153" s="104">
        <f t="shared" si="9"/>
        <v>0</v>
      </c>
      <c r="BF153" s="104">
        <f t="shared" si="10"/>
        <v>0</v>
      </c>
      <c r="BG153" s="104">
        <f t="shared" si="11"/>
        <v>0</v>
      </c>
      <c r="BH153" s="104">
        <f t="shared" si="12"/>
        <v>0</v>
      </c>
      <c r="BI153" s="104">
        <f t="shared" si="13"/>
        <v>0</v>
      </c>
      <c r="BJ153" s="17" t="s">
        <v>131</v>
      </c>
      <c r="BK153" s="104">
        <f t="shared" si="14"/>
        <v>0</v>
      </c>
      <c r="BL153" s="17" t="s">
        <v>157</v>
      </c>
      <c r="BM153" s="17" t="s">
        <v>228</v>
      </c>
    </row>
    <row r="154" spans="2:65" s="1" customFormat="1" ht="44.25" customHeight="1">
      <c r="B154" s="34"/>
      <c r="C154" s="162" t="s">
        <v>229</v>
      </c>
      <c r="D154" s="162" t="s">
        <v>153</v>
      </c>
      <c r="E154" s="163" t="s">
        <v>230</v>
      </c>
      <c r="F154" s="245" t="s">
        <v>231</v>
      </c>
      <c r="G154" s="245"/>
      <c r="H154" s="245"/>
      <c r="I154" s="245"/>
      <c r="J154" s="164" t="s">
        <v>183</v>
      </c>
      <c r="K154" s="165">
        <v>25.6</v>
      </c>
      <c r="L154" s="246">
        <v>0</v>
      </c>
      <c r="M154" s="247"/>
      <c r="N154" s="248">
        <f t="shared" si="5"/>
        <v>0</v>
      </c>
      <c r="O154" s="248"/>
      <c r="P154" s="248"/>
      <c r="Q154" s="248"/>
      <c r="R154" s="36"/>
      <c r="T154" s="166" t="s">
        <v>22</v>
      </c>
      <c r="U154" s="43" t="s">
        <v>47</v>
      </c>
      <c r="V154" s="35"/>
      <c r="W154" s="167">
        <f t="shared" si="6"/>
        <v>0</v>
      </c>
      <c r="X154" s="167">
        <v>0</v>
      </c>
      <c r="Y154" s="167">
        <f t="shared" si="7"/>
        <v>0</v>
      </c>
      <c r="Z154" s="167">
        <v>0</v>
      </c>
      <c r="AA154" s="168">
        <f t="shared" si="8"/>
        <v>0</v>
      </c>
      <c r="AR154" s="17" t="s">
        <v>157</v>
      </c>
      <c r="AT154" s="17" t="s">
        <v>153</v>
      </c>
      <c r="AU154" s="17" t="s">
        <v>131</v>
      </c>
      <c r="AY154" s="17" t="s">
        <v>152</v>
      </c>
      <c r="BE154" s="104">
        <f t="shared" si="9"/>
        <v>0</v>
      </c>
      <c r="BF154" s="104">
        <f t="shared" si="10"/>
        <v>0</v>
      </c>
      <c r="BG154" s="104">
        <f t="shared" si="11"/>
        <v>0</v>
      </c>
      <c r="BH154" s="104">
        <f t="shared" si="12"/>
        <v>0</v>
      </c>
      <c r="BI154" s="104">
        <f t="shared" si="13"/>
        <v>0</v>
      </c>
      <c r="BJ154" s="17" t="s">
        <v>131</v>
      </c>
      <c r="BK154" s="104">
        <f t="shared" si="14"/>
        <v>0</v>
      </c>
      <c r="BL154" s="17" t="s">
        <v>157</v>
      </c>
      <c r="BM154" s="17" t="s">
        <v>232</v>
      </c>
    </row>
    <row r="155" spans="2:65" s="1" customFormat="1" ht="22.5" customHeight="1">
      <c r="B155" s="34"/>
      <c r="C155" s="169" t="s">
        <v>233</v>
      </c>
      <c r="D155" s="169" t="s">
        <v>234</v>
      </c>
      <c r="E155" s="170" t="s">
        <v>235</v>
      </c>
      <c r="F155" s="249" t="s">
        <v>236</v>
      </c>
      <c r="G155" s="249"/>
      <c r="H155" s="249"/>
      <c r="I155" s="249"/>
      <c r="J155" s="171" t="s">
        <v>223</v>
      </c>
      <c r="K155" s="172">
        <v>51.2</v>
      </c>
      <c r="L155" s="250">
        <v>0</v>
      </c>
      <c r="M155" s="251"/>
      <c r="N155" s="252">
        <f t="shared" si="5"/>
        <v>0</v>
      </c>
      <c r="O155" s="248"/>
      <c r="P155" s="248"/>
      <c r="Q155" s="248"/>
      <c r="R155" s="36"/>
      <c r="T155" s="166" t="s">
        <v>22</v>
      </c>
      <c r="U155" s="43" t="s">
        <v>47</v>
      </c>
      <c r="V155" s="35"/>
      <c r="W155" s="167">
        <f t="shared" si="6"/>
        <v>0</v>
      </c>
      <c r="X155" s="167">
        <v>1</v>
      </c>
      <c r="Y155" s="167">
        <f t="shared" si="7"/>
        <v>51.2</v>
      </c>
      <c r="Z155" s="167">
        <v>0</v>
      </c>
      <c r="AA155" s="168">
        <f t="shared" si="8"/>
        <v>0</v>
      </c>
      <c r="AR155" s="17" t="s">
        <v>185</v>
      </c>
      <c r="AT155" s="17" t="s">
        <v>234</v>
      </c>
      <c r="AU155" s="17" t="s">
        <v>131</v>
      </c>
      <c r="AY155" s="17" t="s">
        <v>152</v>
      </c>
      <c r="BE155" s="104">
        <f t="shared" si="9"/>
        <v>0</v>
      </c>
      <c r="BF155" s="104">
        <f t="shared" si="10"/>
        <v>0</v>
      </c>
      <c r="BG155" s="104">
        <f t="shared" si="11"/>
        <v>0</v>
      </c>
      <c r="BH155" s="104">
        <f t="shared" si="12"/>
        <v>0</v>
      </c>
      <c r="BI155" s="104">
        <f t="shared" si="13"/>
        <v>0</v>
      </c>
      <c r="BJ155" s="17" t="s">
        <v>131</v>
      </c>
      <c r="BK155" s="104">
        <f t="shared" si="14"/>
        <v>0</v>
      </c>
      <c r="BL155" s="17" t="s">
        <v>157</v>
      </c>
      <c r="BM155" s="17" t="s">
        <v>237</v>
      </c>
    </row>
    <row r="156" spans="2:65" s="1" customFormat="1" ht="31.5" customHeight="1">
      <c r="B156" s="34"/>
      <c r="C156" s="162" t="s">
        <v>10</v>
      </c>
      <c r="D156" s="162" t="s">
        <v>153</v>
      </c>
      <c r="E156" s="163" t="s">
        <v>238</v>
      </c>
      <c r="F156" s="245" t="s">
        <v>239</v>
      </c>
      <c r="G156" s="245"/>
      <c r="H156" s="245"/>
      <c r="I156" s="245"/>
      <c r="J156" s="164" t="s">
        <v>183</v>
      </c>
      <c r="K156" s="165">
        <v>17.399999999999999</v>
      </c>
      <c r="L156" s="246">
        <v>0</v>
      </c>
      <c r="M156" s="247"/>
      <c r="N156" s="248">
        <f t="shared" si="5"/>
        <v>0</v>
      </c>
      <c r="O156" s="248"/>
      <c r="P156" s="248"/>
      <c r="Q156" s="248"/>
      <c r="R156" s="36"/>
      <c r="T156" s="166" t="s">
        <v>22</v>
      </c>
      <c r="U156" s="43" t="s">
        <v>47</v>
      </c>
      <c r="V156" s="35"/>
      <c r="W156" s="167">
        <f t="shared" si="6"/>
        <v>0</v>
      </c>
      <c r="X156" s="167">
        <v>0</v>
      </c>
      <c r="Y156" s="167">
        <f t="shared" si="7"/>
        <v>0</v>
      </c>
      <c r="Z156" s="167">
        <v>0</v>
      </c>
      <c r="AA156" s="168">
        <f t="shared" si="8"/>
        <v>0</v>
      </c>
      <c r="AR156" s="17" t="s">
        <v>157</v>
      </c>
      <c r="AT156" s="17" t="s">
        <v>153</v>
      </c>
      <c r="AU156" s="17" t="s">
        <v>131</v>
      </c>
      <c r="AY156" s="17" t="s">
        <v>152</v>
      </c>
      <c r="BE156" s="104">
        <f t="shared" si="9"/>
        <v>0</v>
      </c>
      <c r="BF156" s="104">
        <f t="shared" si="10"/>
        <v>0</v>
      </c>
      <c r="BG156" s="104">
        <f t="shared" si="11"/>
        <v>0</v>
      </c>
      <c r="BH156" s="104">
        <f t="shared" si="12"/>
        <v>0</v>
      </c>
      <c r="BI156" s="104">
        <f t="shared" si="13"/>
        <v>0</v>
      </c>
      <c r="BJ156" s="17" t="s">
        <v>131</v>
      </c>
      <c r="BK156" s="104">
        <f t="shared" si="14"/>
        <v>0</v>
      </c>
      <c r="BL156" s="17" t="s">
        <v>157</v>
      </c>
      <c r="BM156" s="17" t="s">
        <v>240</v>
      </c>
    </row>
    <row r="157" spans="2:65" s="1" customFormat="1" ht="22.5" customHeight="1">
      <c r="B157" s="34"/>
      <c r="C157" s="169" t="s">
        <v>241</v>
      </c>
      <c r="D157" s="169" t="s">
        <v>234</v>
      </c>
      <c r="E157" s="170" t="s">
        <v>235</v>
      </c>
      <c r="F157" s="249" t="s">
        <v>236</v>
      </c>
      <c r="G157" s="249"/>
      <c r="H157" s="249"/>
      <c r="I157" s="249"/>
      <c r="J157" s="171" t="s">
        <v>223</v>
      </c>
      <c r="K157" s="172">
        <v>34.799999999999997</v>
      </c>
      <c r="L157" s="250">
        <v>0</v>
      </c>
      <c r="M157" s="251"/>
      <c r="N157" s="252">
        <f t="shared" si="5"/>
        <v>0</v>
      </c>
      <c r="O157" s="248"/>
      <c r="P157" s="248"/>
      <c r="Q157" s="248"/>
      <c r="R157" s="36"/>
      <c r="T157" s="166" t="s">
        <v>22</v>
      </c>
      <c r="U157" s="43" t="s">
        <v>47</v>
      </c>
      <c r="V157" s="35"/>
      <c r="W157" s="167">
        <f t="shared" si="6"/>
        <v>0</v>
      </c>
      <c r="X157" s="167">
        <v>1</v>
      </c>
      <c r="Y157" s="167">
        <f t="shared" si="7"/>
        <v>34.799999999999997</v>
      </c>
      <c r="Z157" s="167">
        <v>0</v>
      </c>
      <c r="AA157" s="168">
        <f t="shared" si="8"/>
        <v>0</v>
      </c>
      <c r="AR157" s="17" t="s">
        <v>185</v>
      </c>
      <c r="AT157" s="17" t="s">
        <v>234</v>
      </c>
      <c r="AU157" s="17" t="s">
        <v>131</v>
      </c>
      <c r="AY157" s="17" t="s">
        <v>152</v>
      </c>
      <c r="BE157" s="104">
        <f t="shared" si="9"/>
        <v>0</v>
      </c>
      <c r="BF157" s="104">
        <f t="shared" si="10"/>
        <v>0</v>
      </c>
      <c r="BG157" s="104">
        <f t="shared" si="11"/>
        <v>0</v>
      </c>
      <c r="BH157" s="104">
        <f t="shared" si="12"/>
        <v>0</v>
      </c>
      <c r="BI157" s="104">
        <f t="shared" si="13"/>
        <v>0</v>
      </c>
      <c r="BJ157" s="17" t="s">
        <v>131</v>
      </c>
      <c r="BK157" s="104">
        <f t="shared" si="14"/>
        <v>0</v>
      </c>
      <c r="BL157" s="17" t="s">
        <v>157</v>
      </c>
      <c r="BM157" s="17" t="s">
        <v>242</v>
      </c>
    </row>
    <row r="158" spans="2:65" s="9" customFormat="1" ht="29.85" customHeight="1">
      <c r="B158" s="151"/>
      <c r="C158" s="152"/>
      <c r="D158" s="161" t="s">
        <v>110</v>
      </c>
      <c r="E158" s="161"/>
      <c r="F158" s="161"/>
      <c r="G158" s="161"/>
      <c r="H158" s="161"/>
      <c r="I158" s="161"/>
      <c r="J158" s="161"/>
      <c r="K158" s="161"/>
      <c r="L158" s="161"/>
      <c r="M158" s="161"/>
      <c r="N158" s="258">
        <f>BK158</f>
        <v>0</v>
      </c>
      <c r="O158" s="259"/>
      <c r="P158" s="259"/>
      <c r="Q158" s="259"/>
      <c r="R158" s="154"/>
      <c r="T158" s="155"/>
      <c r="U158" s="152"/>
      <c r="V158" s="152"/>
      <c r="W158" s="156">
        <f>SUM(W159:W160)</f>
        <v>0</v>
      </c>
      <c r="X158" s="152"/>
      <c r="Y158" s="156">
        <f>SUM(Y159:Y160)</f>
        <v>15.63678</v>
      </c>
      <c r="Z158" s="152"/>
      <c r="AA158" s="157">
        <f>SUM(AA159:AA160)</f>
        <v>0</v>
      </c>
      <c r="AR158" s="158" t="s">
        <v>85</v>
      </c>
      <c r="AT158" s="159" t="s">
        <v>79</v>
      </c>
      <c r="AU158" s="159" t="s">
        <v>85</v>
      </c>
      <c r="AY158" s="158" t="s">
        <v>152</v>
      </c>
      <c r="BK158" s="160">
        <f>SUM(BK159:BK160)</f>
        <v>0</v>
      </c>
    </row>
    <row r="159" spans="2:65" s="1" customFormat="1" ht="44.25" customHeight="1">
      <c r="B159" s="34"/>
      <c r="C159" s="162" t="s">
        <v>243</v>
      </c>
      <c r="D159" s="162" t="s">
        <v>153</v>
      </c>
      <c r="E159" s="163" t="s">
        <v>244</v>
      </c>
      <c r="F159" s="245" t="s">
        <v>245</v>
      </c>
      <c r="G159" s="245"/>
      <c r="H159" s="245"/>
      <c r="I159" s="245"/>
      <c r="J159" s="164" t="s">
        <v>178</v>
      </c>
      <c r="K159" s="165">
        <v>69</v>
      </c>
      <c r="L159" s="246">
        <v>0</v>
      </c>
      <c r="M159" s="247"/>
      <c r="N159" s="248">
        <f>ROUND(L159*K159,2)</f>
        <v>0</v>
      </c>
      <c r="O159" s="248"/>
      <c r="P159" s="248"/>
      <c r="Q159" s="248"/>
      <c r="R159" s="36"/>
      <c r="T159" s="166" t="s">
        <v>22</v>
      </c>
      <c r="U159" s="43" t="s">
        <v>47</v>
      </c>
      <c r="V159" s="35"/>
      <c r="W159" s="167">
        <f>V159*K159</f>
        <v>0</v>
      </c>
      <c r="X159" s="167">
        <v>0.22656999999999999</v>
      </c>
      <c r="Y159" s="167">
        <f>X159*K159</f>
        <v>15.633329999999999</v>
      </c>
      <c r="Z159" s="167">
        <v>0</v>
      </c>
      <c r="AA159" s="168">
        <f>Z159*K159</f>
        <v>0</v>
      </c>
      <c r="AR159" s="17" t="s">
        <v>157</v>
      </c>
      <c r="AT159" s="17" t="s">
        <v>153</v>
      </c>
      <c r="AU159" s="17" t="s">
        <v>131</v>
      </c>
      <c r="AY159" s="17" t="s">
        <v>152</v>
      </c>
      <c r="BE159" s="104">
        <f>IF(U159="základní",N159,0)</f>
        <v>0</v>
      </c>
      <c r="BF159" s="104">
        <f>IF(U159="snížená",N159,0)</f>
        <v>0</v>
      </c>
      <c r="BG159" s="104">
        <f>IF(U159="zákl. přenesená",N159,0)</f>
        <v>0</v>
      </c>
      <c r="BH159" s="104">
        <f>IF(U159="sníž. přenesená",N159,0)</f>
        <v>0</v>
      </c>
      <c r="BI159" s="104">
        <f>IF(U159="nulová",N159,0)</f>
        <v>0</v>
      </c>
      <c r="BJ159" s="17" t="s">
        <v>131</v>
      </c>
      <c r="BK159" s="104">
        <f>ROUND(L159*K159,2)</f>
        <v>0</v>
      </c>
      <c r="BL159" s="17" t="s">
        <v>157</v>
      </c>
      <c r="BM159" s="17" t="s">
        <v>246</v>
      </c>
    </row>
    <row r="160" spans="2:65" s="1" customFormat="1" ht="31.5" customHeight="1">
      <c r="B160" s="34"/>
      <c r="C160" s="162" t="s">
        <v>247</v>
      </c>
      <c r="D160" s="162" t="s">
        <v>153</v>
      </c>
      <c r="E160" s="163" t="s">
        <v>248</v>
      </c>
      <c r="F160" s="245" t="s">
        <v>249</v>
      </c>
      <c r="G160" s="245"/>
      <c r="H160" s="245"/>
      <c r="I160" s="245"/>
      <c r="J160" s="164" t="s">
        <v>178</v>
      </c>
      <c r="K160" s="165">
        <v>69</v>
      </c>
      <c r="L160" s="246">
        <v>0</v>
      </c>
      <c r="M160" s="247"/>
      <c r="N160" s="248">
        <f>ROUND(L160*K160,2)</f>
        <v>0</v>
      </c>
      <c r="O160" s="248"/>
      <c r="P160" s="248"/>
      <c r="Q160" s="248"/>
      <c r="R160" s="36"/>
      <c r="T160" s="166" t="s">
        <v>22</v>
      </c>
      <c r="U160" s="43" t="s">
        <v>47</v>
      </c>
      <c r="V160" s="35"/>
      <c r="W160" s="167">
        <f>V160*K160</f>
        <v>0</v>
      </c>
      <c r="X160" s="167">
        <v>5.0000000000000002E-5</v>
      </c>
      <c r="Y160" s="167">
        <f>X160*K160</f>
        <v>3.4500000000000004E-3</v>
      </c>
      <c r="Z160" s="167">
        <v>0</v>
      </c>
      <c r="AA160" s="168">
        <f>Z160*K160</f>
        <v>0</v>
      </c>
      <c r="AR160" s="17" t="s">
        <v>157</v>
      </c>
      <c r="AT160" s="17" t="s">
        <v>153</v>
      </c>
      <c r="AU160" s="17" t="s">
        <v>131</v>
      </c>
      <c r="AY160" s="17" t="s">
        <v>152</v>
      </c>
      <c r="BE160" s="104">
        <f>IF(U160="základní",N160,0)</f>
        <v>0</v>
      </c>
      <c r="BF160" s="104">
        <f>IF(U160="snížená",N160,0)</f>
        <v>0</v>
      </c>
      <c r="BG160" s="104">
        <f>IF(U160="zákl. přenesená",N160,0)</f>
        <v>0</v>
      </c>
      <c r="BH160" s="104">
        <f>IF(U160="sníž. přenesená",N160,0)</f>
        <v>0</v>
      </c>
      <c r="BI160" s="104">
        <f>IF(U160="nulová",N160,0)</f>
        <v>0</v>
      </c>
      <c r="BJ160" s="17" t="s">
        <v>131</v>
      </c>
      <c r="BK160" s="104">
        <f>ROUND(L160*K160,2)</f>
        <v>0</v>
      </c>
      <c r="BL160" s="17" t="s">
        <v>157</v>
      </c>
      <c r="BM160" s="17" t="s">
        <v>250</v>
      </c>
    </row>
    <row r="161" spans="2:65" s="9" customFormat="1" ht="29.85" customHeight="1">
      <c r="B161" s="151"/>
      <c r="C161" s="152"/>
      <c r="D161" s="161" t="s">
        <v>111</v>
      </c>
      <c r="E161" s="161"/>
      <c r="F161" s="161"/>
      <c r="G161" s="161"/>
      <c r="H161" s="161"/>
      <c r="I161" s="161"/>
      <c r="J161" s="161"/>
      <c r="K161" s="161"/>
      <c r="L161" s="161"/>
      <c r="M161" s="161"/>
      <c r="N161" s="258">
        <f>BK161</f>
        <v>0</v>
      </c>
      <c r="O161" s="259"/>
      <c r="P161" s="259"/>
      <c r="Q161" s="259"/>
      <c r="R161" s="154"/>
      <c r="T161" s="155"/>
      <c r="U161" s="152"/>
      <c r="V161" s="152"/>
      <c r="W161" s="156">
        <f>W162</f>
        <v>0</v>
      </c>
      <c r="X161" s="152"/>
      <c r="Y161" s="156">
        <f>Y162</f>
        <v>2.0145735999999999</v>
      </c>
      <c r="Z161" s="152"/>
      <c r="AA161" s="157">
        <f>AA162</f>
        <v>0</v>
      </c>
      <c r="AR161" s="158" t="s">
        <v>85</v>
      </c>
      <c r="AT161" s="159" t="s">
        <v>79</v>
      </c>
      <c r="AU161" s="159" t="s">
        <v>85</v>
      </c>
      <c r="AY161" s="158" t="s">
        <v>152</v>
      </c>
      <c r="BK161" s="160">
        <f>BK162</f>
        <v>0</v>
      </c>
    </row>
    <row r="162" spans="2:65" s="1" customFormat="1" ht="22.5" customHeight="1">
      <c r="B162" s="34"/>
      <c r="C162" s="162" t="s">
        <v>251</v>
      </c>
      <c r="D162" s="162" t="s">
        <v>153</v>
      </c>
      <c r="E162" s="163" t="s">
        <v>252</v>
      </c>
      <c r="F162" s="245" t="s">
        <v>253</v>
      </c>
      <c r="G162" s="245"/>
      <c r="H162" s="245"/>
      <c r="I162" s="245"/>
      <c r="J162" s="164" t="s">
        <v>183</v>
      </c>
      <c r="K162" s="165">
        <v>0.77600000000000002</v>
      </c>
      <c r="L162" s="246">
        <v>0</v>
      </c>
      <c r="M162" s="247"/>
      <c r="N162" s="248">
        <f>ROUND(L162*K162,2)</f>
        <v>0</v>
      </c>
      <c r="O162" s="248"/>
      <c r="P162" s="248"/>
      <c r="Q162" s="248"/>
      <c r="R162" s="36"/>
      <c r="T162" s="166" t="s">
        <v>22</v>
      </c>
      <c r="U162" s="43" t="s">
        <v>47</v>
      </c>
      <c r="V162" s="35"/>
      <c r="W162" s="167">
        <f>V162*K162</f>
        <v>0</v>
      </c>
      <c r="X162" s="167">
        <v>2.5960999999999999</v>
      </c>
      <c r="Y162" s="167">
        <f>X162*K162</f>
        <v>2.0145735999999999</v>
      </c>
      <c r="Z162" s="167">
        <v>0</v>
      </c>
      <c r="AA162" s="168">
        <f>Z162*K162</f>
        <v>0</v>
      </c>
      <c r="AR162" s="17" t="s">
        <v>157</v>
      </c>
      <c r="AT162" s="17" t="s">
        <v>153</v>
      </c>
      <c r="AU162" s="17" t="s">
        <v>131</v>
      </c>
      <c r="AY162" s="17" t="s">
        <v>152</v>
      </c>
      <c r="BE162" s="104">
        <f>IF(U162="základní",N162,0)</f>
        <v>0</v>
      </c>
      <c r="BF162" s="104">
        <f>IF(U162="snížená",N162,0)</f>
        <v>0</v>
      </c>
      <c r="BG162" s="104">
        <f>IF(U162="zákl. přenesená",N162,0)</f>
        <v>0</v>
      </c>
      <c r="BH162" s="104">
        <f>IF(U162="sníž. přenesená",N162,0)</f>
        <v>0</v>
      </c>
      <c r="BI162" s="104">
        <f>IF(U162="nulová",N162,0)</f>
        <v>0</v>
      </c>
      <c r="BJ162" s="17" t="s">
        <v>131</v>
      </c>
      <c r="BK162" s="104">
        <f>ROUND(L162*K162,2)</f>
        <v>0</v>
      </c>
      <c r="BL162" s="17" t="s">
        <v>157</v>
      </c>
      <c r="BM162" s="17" t="s">
        <v>254</v>
      </c>
    </row>
    <row r="163" spans="2:65" s="9" customFormat="1" ht="29.85" customHeight="1">
      <c r="B163" s="151"/>
      <c r="C163" s="152"/>
      <c r="D163" s="161" t="s">
        <v>112</v>
      </c>
      <c r="E163" s="161"/>
      <c r="F163" s="161"/>
      <c r="G163" s="161"/>
      <c r="H163" s="161"/>
      <c r="I163" s="161"/>
      <c r="J163" s="161"/>
      <c r="K163" s="161"/>
      <c r="L163" s="161"/>
      <c r="M163" s="161"/>
      <c r="N163" s="258">
        <f>BK163</f>
        <v>0</v>
      </c>
      <c r="O163" s="259"/>
      <c r="P163" s="259"/>
      <c r="Q163" s="259"/>
      <c r="R163" s="154"/>
      <c r="T163" s="155"/>
      <c r="U163" s="152"/>
      <c r="V163" s="152"/>
      <c r="W163" s="156">
        <f>W164</f>
        <v>0</v>
      </c>
      <c r="X163" s="152"/>
      <c r="Y163" s="156">
        <f>Y164</f>
        <v>0</v>
      </c>
      <c r="Z163" s="152"/>
      <c r="AA163" s="157">
        <f>AA164</f>
        <v>0</v>
      </c>
      <c r="AR163" s="158" t="s">
        <v>85</v>
      </c>
      <c r="AT163" s="159" t="s">
        <v>79</v>
      </c>
      <c r="AU163" s="159" t="s">
        <v>85</v>
      </c>
      <c r="AY163" s="158" t="s">
        <v>152</v>
      </c>
      <c r="BK163" s="160">
        <f>BK164</f>
        <v>0</v>
      </c>
    </row>
    <row r="164" spans="2:65" s="1" customFormat="1" ht="22.5" customHeight="1">
      <c r="B164" s="34"/>
      <c r="C164" s="162" t="s">
        <v>255</v>
      </c>
      <c r="D164" s="162" t="s">
        <v>153</v>
      </c>
      <c r="E164" s="163" t="s">
        <v>256</v>
      </c>
      <c r="F164" s="245" t="s">
        <v>257</v>
      </c>
      <c r="G164" s="245"/>
      <c r="H164" s="245"/>
      <c r="I164" s="245"/>
      <c r="J164" s="164" t="s">
        <v>183</v>
      </c>
      <c r="K164" s="165">
        <v>5.8</v>
      </c>
      <c r="L164" s="246">
        <v>0</v>
      </c>
      <c r="M164" s="247"/>
      <c r="N164" s="248">
        <f>ROUND(L164*K164,2)</f>
        <v>0</v>
      </c>
      <c r="O164" s="248"/>
      <c r="P164" s="248"/>
      <c r="Q164" s="248"/>
      <c r="R164" s="36"/>
      <c r="T164" s="166" t="s">
        <v>22</v>
      </c>
      <c r="U164" s="43" t="s">
        <v>47</v>
      </c>
      <c r="V164" s="35"/>
      <c r="W164" s="167">
        <f>V164*K164</f>
        <v>0</v>
      </c>
      <c r="X164" s="167">
        <v>0</v>
      </c>
      <c r="Y164" s="167">
        <f>X164*K164</f>
        <v>0</v>
      </c>
      <c r="Z164" s="167">
        <v>0</v>
      </c>
      <c r="AA164" s="168">
        <f>Z164*K164</f>
        <v>0</v>
      </c>
      <c r="AR164" s="17" t="s">
        <v>157</v>
      </c>
      <c r="AT164" s="17" t="s">
        <v>153</v>
      </c>
      <c r="AU164" s="17" t="s">
        <v>131</v>
      </c>
      <c r="AY164" s="17" t="s">
        <v>152</v>
      </c>
      <c r="BE164" s="104">
        <f>IF(U164="základní",N164,0)</f>
        <v>0</v>
      </c>
      <c r="BF164" s="104">
        <f>IF(U164="snížená",N164,0)</f>
        <v>0</v>
      </c>
      <c r="BG164" s="104">
        <f>IF(U164="zákl. přenesená",N164,0)</f>
        <v>0</v>
      </c>
      <c r="BH164" s="104">
        <f>IF(U164="sníž. přenesená",N164,0)</f>
        <v>0</v>
      </c>
      <c r="BI164" s="104">
        <f>IF(U164="nulová",N164,0)</f>
        <v>0</v>
      </c>
      <c r="BJ164" s="17" t="s">
        <v>131</v>
      </c>
      <c r="BK164" s="104">
        <f>ROUND(L164*K164,2)</f>
        <v>0</v>
      </c>
      <c r="BL164" s="17" t="s">
        <v>157</v>
      </c>
      <c r="BM164" s="17" t="s">
        <v>258</v>
      </c>
    </row>
    <row r="165" spans="2:65" s="9" customFormat="1" ht="29.85" customHeight="1">
      <c r="B165" s="151"/>
      <c r="C165" s="152"/>
      <c r="D165" s="161" t="s">
        <v>113</v>
      </c>
      <c r="E165" s="161"/>
      <c r="F165" s="161"/>
      <c r="G165" s="161"/>
      <c r="H165" s="161"/>
      <c r="I165" s="161"/>
      <c r="J165" s="161"/>
      <c r="K165" s="161"/>
      <c r="L165" s="161"/>
      <c r="M165" s="161"/>
      <c r="N165" s="258">
        <f>BK165</f>
        <v>0</v>
      </c>
      <c r="O165" s="259"/>
      <c r="P165" s="259"/>
      <c r="Q165" s="259"/>
      <c r="R165" s="154"/>
      <c r="T165" s="155"/>
      <c r="U165" s="152"/>
      <c r="V165" s="152"/>
      <c r="W165" s="156">
        <f>SUM(W166:W171)</f>
        <v>0</v>
      </c>
      <c r="X165" s="152"/>
      <c r="Y165" s="156">
        <f>SUM(Y166:Y171)</f>
        <v>23.864012500000001</v>
      </c>
      <c r="Z165" s="152"/>
      <c r="AA165" s="157">
        <f>SUM(AA166:AA171)</f>
        <v>0</v>
      </c>
      <c r="AR165" s="158" t="s">
        <v>85</v>
      </c>
      <c r="AT165" s="159" t="s">
        <v>79</v>
      </c>
      <c r="AU165" s="159" t="s">
        <v>85</v>
      </c>
      <c r="AY165" s="158" t="s">
        <v>152</v>
      </c>
      <c r="BK165" s="160">
        <f>SUM(BK166:BK171)</f>
        <v>0</v>
      </c>
    </row>
    <row r="166" spans="2:65" s="1" customFormat="1" ht="22.5" customHeight="1">
      <c r="B166" s="34"/>
      <c r="C166" s="162" t="s">
        <v>259</v>
      </c>
      <c r="D166" s="162" t="s">
        <v>153</v>
      </c>
      <c r="E166" s="163" t="s">
        <v>260</v>
      </c>
      <c r="F166" s="245" t="s">
        <v>261</v>
      </c>
      <c r="G166" s="245"/>
      <c r="H166" s="245"/>
      <c r="I166" s="245"/>
      <c r="J166" s="164" t="s">
        <v>156</v>
      </c>
      <c r="K166" s="165">
        <v>137</v>
      </c>
      <c r="L166" s="246">
        <v>0</v>
      </c>
      <c r="M166" s="247"/>
      <c r="N166" s="248">
        <f t="shared" ref="N166:N171" si="15">ROUND(L166*K166,2)</f>
        <v>0</v>
      </c>
      <c r="O166" s="248"/>
      <c r="P166" s="248"/>
      <c r="Q166" s="248"/>
      <c r="R166" s="36"/>
      <c r="T166" s="166" t="s">
        <v>22</v>
      </c>
      <c r="U166" s="43" t="s">
        <v>47</v>
      </c>
      <c r="V166" s="35"/>
      <c r="W166" s="167">
        <f t="shared" ref="W166:W171" si="16">V166*K166</f>
        <v>0</v>
      </c>
      <c r="X166" s="167">
        <v>0</v>
      </c>
      <c r="Y166" s="167">
        <f t="shared" ref="Y166:Y171" si="17">X166*K166</f>
        <v>0</v>
      </c>
      <c r="Z166" s="167">
        <v>0</v>
      </c>
      <c r="AA166" s="168">
        <f t="shared" ref="AA166:AA171" si="18">Z166*K166</f>
        <v>0</v>
      </c>
      <c r="AR166" s="17" t="s">
        <v>157</v>
      </c>
      <c r="AT166" s="17" t="s">
        <v>153</v>
      </c>
      <c r="AU166" s="17" t="s">
        <v>131</v>
      </c>
      <c r="AY166" s="17" t="s">
        <v>152</v>
      </c>
      <c r="BE166" s="104">
        <f t="shared" ref="BE166:BE171" si="19">IF(U166="základní",N166,0)</f>
        <v>0</v>
      </c>
      <c r="BF166" s="104">
        <f t="shared" ref="BF166:BF171" si="20">IF(U166="snížená",N166,0)</f>
        <v>0</v>
      </c>
      <c r="BG166" s="104">
        <f t="shared" ref="BG166:BG171" si="21">IF(U166="zákl. přenesená",N166,0)</f>
        <v>0</v>
      </c>
      <c r="BH166" s="104">
        <f t="shared" ref="BH166:BH171" si="22">IF(U166="sníž. přenesená",N166,0)</f>
        <v>0</v>
      </c>
      <c r="BI166" s="104">
        <f t="shared" ref="BI166:BI171" si="23">IF(U166="nulová",N166,0)</f>
        <v>0</v>
      </c>
      <c r="BJ166" s="17" t="s">
        <v>131</v>
      </c>
      <c r="BK166" s="104">
        <f t="shared" ref="BK166:BK171" si="24">ROUND(L166*K166,2)</f>
        <v>0</v>
      </c>
      <c r="BL166" s="17" t="s">
        <v>157</v>
      </c>
      <c r="BM166" s="17" t="s">
        <v>262</v>
      </c>
    </row>
    <row r="167" spans="2:65" s="1" customFormat="1" ht="22.5" customHeight="1">
      <c r="B167" s="34"/>
      <c r="C167" s="162" t="s">
        <v>263</v>
      </c>
      <c r="D167" s="162" t="s">
        <v>153</v>
      </c>
      <c r="E167" s="163" t="s">
        <v>264</v>
      </c>
      <c r="F167" s="245" t="s">
        <v>265</v>
      </c>
      <c r="G167" s="245"/>
      <c r="H167" s="245"/>
      <c r="I167" s="245"/>
      <c r="J167" s="164" t="s">
        <v>156</v>
      </c>
      <c r="K167" s="165">
        <v>137</v>
      </c>
      <c r="L167" s="246">
        <v>0</v>
      </c>
      <c r="M167" s="247"/>
      <c r="N167" s="248">
        <f t="shared" si="15"/>
        <v>0</v>
      </c>
      <c r="O167" s="248"/>
      <c r="P167" s="248"/>
      <c r="Q167" s="248"/>
      <c r="R167" s="36"/>
      <c r="T167" s="166" t="s">
        <v>22</v>
      </c>
      <c r="U167" s="43" t="s">
        <v>47</v>
      </c>
      <c r="V167" s="35"/>
      <c r="W167" s="167">
        <f t="shared" si="16"/>
        <v>0</v>
      </c>
      <c r="X167" s="167">
        <v>0</v>
      </c>
      <c r="Y167" s="167">
        <f t="shared" si="17"/>
        <v>0</v>
      </c>
      <c r="Z167" s="167">
        <v>0</v>
      </c>
      <c r="AA167" s="168">
        <f t="shared" si="18"/>
        <v>0</v>
      </c>
      <c r="AR167" s="17" t="s">
        <v>157</v>
      </c>
      <c r="AT167" s="17" t="s">
        <v>153</v>
      </c>
      <c r="AU167" s="17" t="s">
        <v>131</v>
      </c>
      <c r="AY167" s="17" t="s">
        <v>152</v>
      </c>
      <c r="BE167" s="104">
        <f t="shared" si="19"/>
        <v>0</v>
      </c>
      <c r="BF167" s="104">
        <f t="shared" si="20"/>
        <v>0</v>
      </c>
      <c r="BG167" s="104">
        <f t="shared" si="21"/>
        <v>0</v>
      </c>
      <c r="BH167" s="104">
        <f t="shared" si="22"/>
        <v>0</v>
      </c>
      <c r="BI167" s="104">
        <f t="shared" si="23"/>
        <v>0</v>
      </c>
      <c r="BJ167" s="17" t="s">
        <v>131</v>
      </c>
      <c r="BK167" s="104">
        <f t="shared" si="24"/>
        <v>0</v>
      </c>
      <c r="BL167" s="17" t="s">
        <v>157</v>
      </c>
      <c r="BM167" s="17" t="s">
        <v>266</v>
      </c>
    </row>
    <row r="168" spans="2:65" s="1" customFormat="1" ht="31.5" customHeight="1">
      <c r="B168" s="34"/>
      <c r="C168" s="162" t="s">
        <v>267</v>
      </c>
      <c r="D168" s="162" t="s">
        <v>153</v>
      </c>
      <c r="E168" s="163" t="s">
        <v>268</v>
      </c>
      <c r="F168" s="245" t="s">
        <v>269</v>
      </c>
      <c r="G168" s="245"/>
      <c r="H168" s="245"/>
      <c r="I168" s="245"/>
      <c r="J168" s="164" t="s">
        <v>156</v>
      </c>
      <c r="K168" s="165">
        <v>137</v>
      </c>
      <c r="L168" s="246">
        <v>0</v>
      </c>
      <c r="M168" s="247"/>
      <c r="N168" s="248">
        <f t="shared" si="15"/>
        <v>0</v>
      </c>
      <c r="O168" s="248"/>
      <c r="P168" s="248"/>
      <c r="Q168" s="248"/>
      <c r="R168" s="36"/>
      <c r="T168" s="166" t="s">
        <v>22</v>
      </c>
      <c r="U168" s="43" t="s">
        <v>47</v>
      </c>
      <c r="V168" s="35"/>
      <c r="W168" s="167">
        <f t="shared" si="16"/>
        <v>0</v>
      </c>
      <c r="X168" s="167">
        <v>0.10100000000000001</v>
      </c>
      <c r="Y168" s="167">
        <f t="shared" si="17"/>
        <v>13.837000000000002</v>
      </c>
      <c r="Z168" s="167">
        <v>0</v>
      </c>
      <c r="AA168" s="168">
        <f t="shared" si="18"/>
        <v>0</v>
      </c>
      <c r="AR168" s="17" t="s">
        <v>157</v>
      </c>
      <c r="AT168" s="17" t="s">
        <v>153</v>
      </c>
      <c r="AU168" s="17" t="s">
        <v>131</v>
      </c>
      <c r="AY168" s="17" t="s">
        <v>152</v>
      </c>
      <c r="BE168" s="104">
        <f t="shared" si="19"/>
        <v>0</v>
      </c>
      <c r="BF168" s="104">
        <f t="shared" si="20"/>
        <v>0</v>
      </c>
      <c r="BG168" s="104">
        <f t="shared" si="21"/>
        <v>0</v>
      </c>
      <c r="BH168" s="104">
        <f t="shared" si="22"/>
        <v>0</v>
      </c>
      <c r="BI168" s="104">
        <f t="shared" si="23"/>
        <v>0</v>
      </c>
      <c r="BJ168" s="17" t="s">
        <v>131</v>
      </c>
      <c r="BK168" s="104">
        <f t="shared" si="24"/>
        <v>0</v>
      </c>
      <c r="BL168" s="17" t="s">
        <v>157</v>
      </c>
      <c r="BM168" s="17" t="s">
        <v>270</v>
      </c>
    </row>
    <row r="169" spans="2:65" s="1" customFormat="1" ht="22.5" customHeight="1">
      <c r="B169" s="34"/>
      <c r="C169" s="169" t="s">
        <v>271</v>
      </c>
      <c r="D169" s="169" t="s">
        <v>234</v>
      </c>
      <c r="E169" s="170" t="s">
        <v>272</v>
      </c>
      <c r="F169" s="249" t="s">
        <v>273</v>
      </c>
      <c r="G169" s="249"/>
      <c r="H169" s="249"/>
      <c r="I169" s="249"/>
      <c r="J169" s="171" t="s">
        <v>156</v>
      </c>
      <c r="K169" s="172">
        <v>46.2</v>
      </c>
      <c r="L169" s="250">
        <v>0</v>
      </c>
      <c r="M169" s="251"/>
      <c r="N169" s="252">
        <f t="shared" si="15"/>
        <v>0</v>
      </c>
      <c r="O169" s="248"/>
      <c r="P169" s="248"/>
      <c r="Q169" s="248"/>
      <c r="R169" s="36"/>
      <c r="T169" s="166" t="s">
        <v>22</v>
      </c>
      <c r="U169" s="43" t="s">
        <v>47</v>
      </c>
      <c r="V169" s="35"/>
      <c r="W169" s="167">
        <f t="shared" si="16"/>
        <v>0</v>
      </c>
      <c r="X169" s="167">
        <v>0.13100000000000001</v>
      </c>
      <c r="Y169" s="167">
        <f t="shared" si="17"/>
        <v>6.0522000000000009</v>
      </c>
      <c r="Z169" s="167">
        <v>0</v>
      </c>
      <c r="AA169" s="168">
        <f t="shared" si="18"/>
        <v>0</v>
      </c>
      <c r="AR169" s="17" t="s">
        <v>185</v>
      </c>
      <c r="AT169" s="17" t="s">
        <v>234</v>
      </c>
      <c r="AU169" s="17" t="s">
        <v>131</v>
      </c>
      <c r="AY169" s="17" t="s">
        <v>152</v>
      </c>
      <c r="BE169" s="104">
        <f t="shared" si="19"/>
        <v>0</v>
      </c>
      <c r="BF169" s="104">
        <f t="shared" si="20"/>
        <v>0</v>
      </c>
      <c r="BG169" s="104">
        <f t="shared" si="21"/>
        <v>0</v>
      </c>
      <c r="BH169" s="104">
        <f t="shared" si="22"/>
        <v>0</v>
      </c>
      <c r="BI169" s="104">
        <f t="shared" si="23"/>
        <v>0</v>
      </c>
      <c r="BJ169" s="17" t="s">
        <v>131</v>
      </c>
      <c r="BK169" s="104">
        <f t="shared" si="24"/>
        <v>0</v>
      </c>
      <c r="BL169" s="17" t="s">
        <v>157</v>
      </c>
      <c r="BM169" s="17" t="s">
        <v>274</v>
      </c>
    </row>
    <row r="170" spans="2:65" s="1" customFormat="1" ht="31.5" customHeight="1">
      <c r="B170" s="34"/>
      <c r="C170" s="162" t="s">
        <v>275</v>
      </c>
      <c r="D170" s="162" t="s">
        <v>153</v>
      </c>
      <c r="E170" s="163" t="s">
        <v>276</v>
      </c>
      <c r="F170" s="245" t="s">
        <v>277</v>
      </c>
      <c r="G170" s="245"/>
      <c r="H170" s="245"/>
      <c r="I170" s="245"/>
      <c r="J170" s="164" t="s">
        <v>156</v>
      </c>
      <c r="K170" s="165">
        <v>6.25</v>
      </c>
      <c r="L170" s="246">
        <v>0</v>
      </c>
      <c r="M170" s="247"/>
      <c r="N170" s="248">
        <f t="shared" si="15"/>
        <v>0</v>
      </c>
      <c r="O170" s="248"/>
      <c r="P170" s="248"/>
      <c r="Q170" s="248"/>
      <c r="R170" s="36"/>
      <c r="T170" s="166" t="s">
        <v>22</v>
      </c>
      <c r="U170" s="43" t="s">
        <v>47</v>
      </c>
      <c r="V170" s="35"/>
      <c r="W170" s="167">
        <f t="shared" si="16"/>
        <v>0</v>
      </c>
      <c r="X170" s="167">
        <v>0.24101</v>
      </c>
      <c r="Y170" s="167">
        <f t="shared" si="17"/>
        <v>1.5063124999999999</v>
      </c>
      <c r="Z170" s="167">
        <v>0</v>
      </c>
      <c r="AA170" s="168">
        <f t="shared" si="18"/>
        <v>0</v>
      </c>
      <c r="AR170" s="17" t="s">
        <v>157</v>
      </c>
      <c r="AT170" s="17" t="s">
        <v>153</v>
      </c>
      <c r="AU170" s="17" t="s">
        <v>131</v>
      </c>
      <c r="AY170" s="17" t="s">
        <v>152</v>
      </c>
      <c r="BE170" s="104">
        <f t="shared" si="19"/>
        <v>0</v>
      </c>
      <c r="BF170" s="104">
        <f t="shared" si="20"/>
        <v>0</v>
      </c>
      <c r="BG170" s="104">
        <f t="shared" si="21"/>
        <v>0</v>
      </c>
      <c r="BH170" s="104">
        <f t="shared" si="22"/>
        <v>0</v>
      </c>
      <c r="BI170" s="104">
        <f t="shared" si="23"/>
        <v>0</v>
      </c>
      <c r="BJ170" s="17" t="s">
        <v>131</v>
      </c>
      <c r="BK170" s="104">
        <f t="shared" si="24"/>
        <v>0</v>
      </c>
      <c r="BL170" s="17" t="s">
        <v>157</v>
      </c>
      <c r="BM170" s="17" t="s">
        <v>278</v>
      </c>
    </row>
    <row r="171" spans="2:65" s="1" customFormat="1" ht="31.5" customHeight="1">
      <c r="B171" s="34"/>
      <c r="C171" s="162" t="s">
        <v>279</v>
      </c>
      <c r="D171" s="162" t="s">
        <v>153</v>
      </c>
      <c r="E171" s="163" t="s">
        <v>280</v>
      </c>
      <c r="F171" s="245" t="s">
        <v>281</v>
      </c>
      <c r="G171" s="245"/>
      <c r="H171" s="245"/>
      <c r="I171" s="245"/>
      <c r="J171" s="164" t="s">
        <v>178</v>
      </c>
      <c r="K171" s="165">
        <v>12.5</v>
      </c>
      <c r="L171" s="246">
        <v>0</v>
      </c>
      <c r="M171" s="247"/>
      <c r="N171" s="248">
        <f t="shared" si="15"/>
        <v>0</v>
      </c>
      <c r="O171" s="248"/>
      <c r="P171" s="248"/>
      <c r="Q171" s="248"/>
      <c r="R171" s="36"/>
      <c r="T171" s="166" t="s">
        <v>22</v>
      </c>
      <c r="U171" s="43" t="s">
        <v>47</v>
      </c>
      <c r="V171" s="35"/>
      <c r="W171" s="167">
        <f t="shared" si="16"/>
        <v>0</v>
      </c>
      <c r="X171" s="167">
        <v>0.19747999999999999</v>
      </c>
      <c r="Y171" s="167">
        <f t="shared" si="17"/>
        <v>2.4684999999999997</v>
      </c>
      <c r="Z171" s="167">
        <v>0</v>
      </c>
      <c r="AA171" s="168">
        <f t="shared" si="18"/>
        <v>0</v>
      </c>
      <c r="AR171" s="17" t="s">
        <v>157</v>
      </c>
      <c r="AT171" s="17" t="s">
        <v>153</v>
      </c>
      <c r="AU171" s="17" t="s">
        <v>131</v>
      </c>
      <c r="AY171" s="17" t="s">
        <v>152</v>
      </c>
      <c r="BE171" s="104">
        <f t="shared" si="19"/>
        <v>0</v>
      </c>
      <c r="BF171" s="104">
        <f t="shared" si="20"/>
        <v>0</v>
      </c>
      <c r="BG171" s="104">
        <f t="shared" si="21"/>
        <v>0</v>
      </c>
      <c r="BH171" s="104">
        <f t="shared" si="22"/>
        <v>0</v>
      </c>
      <c r="BI171" s="104">
        <f t="shared" si="23"/>
        <v>0</v>
      </c>
      <c r="BJ171" s="17" t="s">
        <v>131</v>
      </c>
      <c r="BK171" s="104">
        <f t="shared" si="24"/>
        <v>0</v>
      </c>
      <c r="BL171" s="17" t="s">
        <v>157</v>
      </c>
      <c r="BM171" s="17" t="s">
        <v>282</v>
      </c>
    </row>
    <row r="172" spans="2:65" s="9" customFormat="1" ht="29.85" customHeight="1">
      <c r="B172" s="151"/>
      <c r="C172" s="152"/>
      <c r="D172" s="161" t="s">
        <v>114</v>
      </c>
      <c r="E172" s="161"/>
      <c r="F172" s="161"/>
      <c r="G172" s="161"/>
      <c r="H172" s="161"/>
      <c r="I172" s="161"/>
      <c r="J172" s="161"/>
      <c r="K172" s="161"/>
      <c r="L172" s="161"/>
      <c r="M172" s="161"/>
      <c r="N172" s="258">
        <f>BK172</f>
        <v>0</v>
      </c>
      <c r="O172" s="259"/>
      <c r="P172" s="259"/>
      <c r="Q172" s="259"/>
      <c r="R172" s="154"/>
      <c r="T172" s="155"/>
      <c r="U172" s="152"/>
      <c r="V172" s="152"/>
      <c r="W172" s="156">
        <f>SUM(W173:W174)</f>
        <v>0</v>
      </c>
      <c r="X172" s="152"/>
      <c r="Y172" s="156">
        <f>SUM(Y173:Y174)</f>
        <v>3.6691200000000004</v>
      </c>
      <c r="Z172" s="152"/>
      <c r="AA172" s="157">
        <f>SUM(AA173:AA174)</f>
        <v>0</v>
      </c>
      <c r="AR172" s="158" t="s">
        <v>85</v>
      </c>
      <c r="AT172" s="159" t="s">
        <v>79</v>
      </c>
      <c r="AU172" s="159" t="s">
        <v>85</v>
      </c>
      <c r="AY172" s="158" t="s">
        <v>152</v>
      </c>
      <c r="BK172" s="160">
        <f>SUM(BK173:BK174)</f>
        <v>0</v>
      </c>
    </row>
    <row r="173" spans="2:65" s="1" customFormat="1" ht="31.5" customHeight="1">
      <c r="B173" s="34"/>
      <c r="C173" s="162" t="s">
        <v>283</v>
      </c>
      <c r="D173" s="162" t="s">
        <v>153</v>
      </c>
      <c r="E173" s="163" t="s">
        <v>284</v>
      </c>
      <c r="F173" s="245" t="s">
        <v>285</v>
      </c>
      <c r="G173" s="245"/>
      <c r="H173" s="245"/>
      <c r="I173" s="245"/>
      <c r="J173" s="164" t="s">
        <v>156</v>
      </c>
      <c r="K173" s="165">
        <v>134.4</v>
      </c>
      <c r="L173" s="246">
        <v>0</v>
      </c>
      <c r="M173" s="247"/>
      <c r="N173" s="248">
        <f>ROUND(L173*K173,2)</f>
        <v>0</v>
      </c>
      <c r="O173" s="248"/>
      <c r="P173" s="248"/>
      <c r="Q173" s="248"/>
      <c r="R173" s="36"/>
      <c r="T173" s="166" t="s">
        <v>22</v>
      </c>
      <c r="U173" s="43" t="s">
        <v>47</v>
      </c>
      <c r="V173" s="35"/>
      <c r="W173" s="167">
        <f>V173*K173</f>
        <v>0</v>
      </c>
      <c r="X173" s="167">
        <v>2.7300000000000001E-2</v>
      </c>
      <c r="Y173" s="167">
        <f>X173*K173</f>
        <v>3.6691200000000004</v>
      </c>
      <c r="Z173" s="167">
        <v>0</v>
      </c>
      <c r="AA173" s="168">
        <f>Z173*K173</f>
        <v>0</v>
      </c>
      <c r="AR173" s="17" t="s">
        <v>157</v>
      </c>
      <c r="AT173" s="17" t="s">
        <v>153</v>
      </c>
      <c r="AU173" s="17" t="s">
        <v>131</v>
      </c>
      <c r="AY173" s="17" t="s">
        <v>152</v>
      </c>
      <c r="BE173" s="104">
        <f>IF(U173="základní",N173,0)</f>
        <v>0</v>
      </c>
      <c r="BF173" s="104">
        <f>IF(U173="snížená",N173,0)</f>
        <v>0</v>
      </c>
      <c r="BG173" s="104">
        <f>IF(U173="zákl. přenesená",N173,0)</f>
        <v>0</v>
      </c>
      <c r="BH173" s="104">
        <f>IF(U173="sníž. přenesená",N173,0)</f>
        <v>0</v>
      </c>
      <c r="BI173" s="104">
        <f>IF(U173="nulová",N173,0)</f>
        <v>0</v>
      </c>
      <c r="BJ173" s="17" t="s">
        <v>131</v>
      </c>
      <c r="BK173" s="104">
        <f>ROUND(L173*K173,2)</f>
        <v>0</v>
      </c>
      <c r="BL173" s="17" t="s">
        <v>157</v>
      </c>
      <c r="BM173" s="17" t="s">
        <v>286</v>
      </c>
    </row>
    <row r="174" spans="2:65" s="1" customFormat="1" ht="22.5" customHeight="1">
      <c r="B174" s="34"/>
      <c r="C174" s="162" t="s">
        <v>287</v>
      </c>
      <c r="D174" s="162" t="s">
        <v>153</v>
      </c>
      <c r="E174" s="163" t="s">
        <v>288</v>
      </c>
      <c r="F174" s="245" t="s">
        <v>289</v>
      </c>
      <c r="G174" s="245"/>
      <c r="H174" s="245"/>
      <c r="I174" s="245"/>
      <c r="J174" s="164" t="s">
        <v>156</v>
      </c>
      <c r="K174" s="165">
        <v>168</v>
      </c>
      <c r="L174" s="246">
        <v>0</v>
      </c>
      <c r="M174" s="247"/>
      <c r="N174" s="248">
        <f>ROUND(L174*K174,2)</f>
        <v>0</v>
      </c>
      <c r="O174" s="248"/>
      <c r="P174" s="248"/>
      <c r="Q174" s="248"/>
      <c r="R174" s="36"/>
      <c r="T174" s="166" t="s">
        <v>22</v>
      </c>
      <c r="U174" s="43" t="s">
        <v>47</v>
      </c>
      <c r="V174" s="35"/>
      <c r="W174" s="167">
        <f>V174*K174</f>
        <v>0</v>
      </c>
      <c r="X174" s="167">
        <v>0</v>
      </c>
      <c r="Y174" s="167">
        <f>X174*K174</f>
        <v>0</v>
      </c>
      <c r="Z174" s="167">
        <v>0</v>
      </c>
      <c r="AA174" s="168">
        <f>Z174*K174</f>
        <v>0</v>
      </c>
      <c r="AR174" s="17" t="s">
        <v>157</v>
      </c>
      <c r="AT174" s="17" t="s">
        <v>153</v>
      </c>
      <c r="AU174" s="17" t="s">
        <v>131</v>
      </c>
      <c r="AY174" s="17" t="s">
        <v>152</v>
      </c>
      <c r="BE174" s="104">
        <f>IF(U174="základní",N174,0)</f>
        <v>0</v>
      </c>
      <c r="BF174" s="104">
        <f>IF(U174="snížená",N174,0)</f>
        <v>0</v>
      </c>
      <c r="BG174" s="104">
        <f>IF(U174="zákl. přenesená",N174,0)</f>
        <v>0</v>
      </c>
      <c r="BH174" s="104">
        <f>IF(U174="sníž. přenesená",N174,0)</f>
        <v>0</v>
      </c>
      <c r="BI174" s="104">
        <f>IF(U174="nulová",N174,0)</f>
        <v>0</v>
      </c>
      <c r="BJ174" s="17" t="s">
        <v>131</v>
      </c>
      <c r="BK174" s="104">
        <f>ROUND(L174*K174,2)</f>
        <v>0</v>
      </c>
      <c r="BL174" s="17" t="s">
        <v>157</v>
      </c>
      <c r="BM174" s="17" t="s">
        <v>290</v>
      </c>
    </row>
    <row r="175" spans="2:65" s="9" customFormat="1" ht="29.85" customHeight="1">
      <c r="B175" s="151"/>
      <c r="C175" s="152"/>
      <c r="D175" s="161" t="s">
        <v>115</v>
      </c>
      <c r="E175" s="161"/>
      <c r="F175" s="161"/>
      <c r="G175" s="161"/>
      <c r="H175" s="161"/>
      <c r="I175" s="161"/>
      <c r="J175" s="161"/>
      <c r="K175" s="161"/>
      <c r="L175" s="161"/>
      <c r="M175" s="161"/>
      <c r="N175" s="258">
        <f>BK175</f>
        <v>0</v>
      </c>
      <c r="O175" s="259"/>
      <c r="P175" s="259"/>
      <c r="Q175" s="259"/>
      <c r="R175" s="154"/>
      <c r="T175" s="155"/>
      <c r="U175" s="152"/>
      <c r="V175" s="152"/>
      <c r="W175" s="156">
        <f>SUM(W176:W199)</f>
        <v>0</v>
      </c>
      <c r="X175" s="152"/>
      <c r="Y175" s="156">
        <f>SUM(Y176:Y199)</f>
        <v>1.6483550000000002</v>
      </c>
      <c r="Z175" s="152"/>
      <c r="AA175" s="157">
        <f>SUM(AA176:AA199)</f>
        <v>0.2</v>
      </c>
      <c r="AR175" s="158" t="s">
        <v>85</v>
      </c>
      <c r="AT175" s="159" t="s">
        <v>79</v>
      </c>
      <c r="AU175" s="159" t="s">
        <v>85</v>
      </c>
      <c r="AY175" s="158" t="s">
        <v>152</v>
      </c>
      <c r="BK175" s="160">
        <f>SUM(BK176:BK199)</f>
        <v>0</v>
      </c>
    </row>
    <row r="176" spans="2:65" s="1" customFormat="1" ht="44.25" customHeight="1">
      <c r="B176" s="34"/>
      <c r="C176" s="162" t="s">
        <v>291</v>
      </c>
      <c r="D176" s="162" t="s">
        <v>153</v>
      </c>
      <c r="E176" s="163" t="s">
        <v>292</v>
      </c>
      <c r="F176" s="245" t="s">
        <v>293</v>
      </c>
      <c r="G176" s="245"/>
      <c r="H176" s="245"/>
      <c r="I176" s="245"/>
      <c r="J176" s="164" t="s">
        <v>178</v>
      </c>
      <c r="K176" s="165">
        <v>19</v>
      </c>
      <c r="L176" s="246">
        <v>0</v>
      </c>
      <c r="M176" s="247"/>
      <c r="N176" s="248">
        <f t="shared" ref="N176:N199" si="25">ROUND(L176*K176,2)</f>
        <v>0</v>
      </c>
      <c r="O176" s="248"/>
      <c r="P176" s="248"/>
      <c r="Q176" s="248"/>
      <c r="R176" s="36"/>
      <c r="T176" s="166" t="s">
        <v>22</v>
      </c>
      <c r="U176" s="43" t="s">
        <v>47</v>
      </c>
      <c r="V176" s="35"/>
      <c r="W176" s="167">
        <f t="shared" ref="W176:W199" si="26">V176*K176</f>
        <v>0</v>
      </c>
      <c r="X176" s="167">
        <v>1.0000000000000001E-5</v>
      </c>
      <c r="Y176" s="167">
        <f t="shared" ref="Y176:Y199" si="27">X176*K176</f>
        <v>1.9000000000000001E-4</v>
      </c>
      <c r="Z176" s="167">
        <v>0</v>
      </c>
      <c r="AA176" s="168">
        <f t="shared" ref="AA176:AA199" si="28">Z176*K176</f>
        <v>0</v>
      </c>
      <c r="AR176" s="17" t="s">
        <v>157</v>
      </c>
      <c r="AT176" s="17" t="s">
        <v>153</v>
      </c>
      <c r="AU176" s="17" t="s">
        <v>131</v>
      </c>
      <c r="AY176" s="17" t="s">
        <v>152</v>
      </c>
      <c r="BE176" s="104">
        <f t="shared" ref="BE176:BE199" si="29">IF(U176="základní",N176,0)</f>
        <v>0</v>
      </c>
      <c r="BF176" s="104">
        <f t="shared" ref="BF176:BF199" si="30">IF(U176="snížená",N176,0)</f>
        <v>0</v>
      </c>
      <c r="BG176" s="104">
        <f t="shared" ref="BG176:BG199" si="31">IF(U176="zákl. přenesená",N176,0)</f>
        <v>0</v>
      </c>
      <c r="BH176" s="104">
        <f t="shared" ref="BH176:BH199" si="32">IF(U176="sníž. přenesená",N176,0)</f>
        <v>0</v>
      </c>
      <c r="BI176" s="104">
        <f t="shared" ref="BI176:BI199" si="33">IF(U176="nulová",N176,0)</f>
        <v>0</v>
      </c>
      <c r="BJ176" s="17" t="s">
        <v>131</v>
      </c>
      <c r="BK176" s="104">
        <f t="shared" ref="BK176:BK199" si="34">ROUND(L176*K176,2)</f>
        <v>0</v>
      </c>
      <c r="BL176" s="17" t="s">
        <v>157</v>
      </c>
      <c r="BM176" s="17" t="s">
        <v>294</v>
      </c>
    </row>
    <row r="177" spans="2:65" s="1" customFormat="1" ht="31.5" customHeight="1">
      <c r="B177" s="34"/>
      <c r="C177" s="169" t="s">
        <v>295</v>
      </c>
      <c r="D177" s="169" t="s">
        <v>234</v>
      </c>
      <c r="E177" s="170" t="s">
        <v>296</v>
      </c>
      <c r="F177" s="249" t="s">
        <v>297</v>
      </c>
      <c r="G177" s="249"/>
      <c r="H177" s="249"/>
      <c r="I177" s="249"/>
      <c r="J177" s="171" t="s">
        <v>298</v>
      </c>
      <c r="K177" s="172">
        <v>5</v>
      </c>
      <c r="L177" s="250">
        <v>0</v>
      </c>
      <c r="M177" s="251"/>
      <c r="N177" s="252">
        <f t="shared" si="25"/>
        <v>0</v>
      </c>
      <c r="O177" s="248"/>
      <c r="P177" s="248"/>
      <c r="Q177" s="248"/>
      <c r="R177" s="36"/>
      <c r="T177" s="166" t="s">
        <v>22</v>
      </c>
      <c r="U177" s="43" t="s">
        <v>47</v>
      </c>
      <c r="V177" s="35"/>
      <c r="W177" s="167">
        <f t="shared" si="26"/>
        <v>0</v>
      </c>
      <c r="X177" s="167">
        <v>5.3499999999999997E-3</v>
      </c>
      <c r="Y177" s="167">
        <f t="shared" si="27"/>
        <v>2.6749999999999999E-2</v>
      </c>
      <c r="Z177" s="167">
        <v>0</v>
      </c>
      <c r="AA177" s="168">
        <f t="shared" si="28"/>
        <v>0</v>
      </c>
      <c r="AR177" s="17" t="s">
        <v>185</v>
      </c>
      <c r="AT177" s="17" t="s">
        <v>234</v>
      </c>
      <c r="AU177" s="17" t="s">
        <v>131</v>
      </c>
      <c r="AY177" s="17" t="s">
        <v>152</v>
      </c>
      <c r="BE177" s="104">
        <f t="shared" si="29"/>
        <v>0</v>
      </c>
      <c r="BF177" s="104">
        <f t="shared" si="30"/>
        <v>0</v>
      </c>
      <c r="BG177" s="104">
        <f t="shared" si="31"/>
        <v>0</v>
      </c>
      <c r="BH177" s="104">
        <f t="shared" si="32"/>
        <v>0</v>
      </c>
      <c r="BI177" s="104">
        <f t="shared" si="33"/>
        <v>0</v>
      </c>
      <c r="BJ177" s="17" t="s">
        <v>131</v>
      </c>
      <c r="BK177" s="104">
        <f t="shared" si="34"/>
        <v>0</v>
      </c>
      <c r="BL177" s="17" t="s">
        <v>157</v>
      </c>
      <c r="BM177" s="17" t="s">
        <v>299</v>
      </c>
    </row>
    <row r="178" spans="2:65" s="1" customFormat="1" ht="22.5" customHeight="1">
      <c r="B178" s="34"/>
      <c r="C178" s="169" t="s">
        <v>300</v>
      </c>
      <c r="D178" s="169" t="s">
        <v>234</v>
      </c>
      <c r="E178" s="170" t="s">
        <v>301</v>
      </c>
      <c r="F178" s="249" t="s">
        <v>302</v>
      </c>
      <c r="G178" s="249"/>
      <c r="H178" s="249"/>
      <c r="I178" s="249"/>
      <c r="J178" s="171" t="s">
        <v>298</v>
      </c>
      <c r="K178" s="172">
        <v>7</v>
      </c>
      <c r="L178" s="250">
        <v>0</v>
      </c>
      <c r="M178" s="251"/>
      <c r="N178" s="252">
        <f t="shared" si="25"/>
        <v>0</v>
      </c>
      <c r="O178" s="248"/>
      <c r="P178" s="248"/>
      <c r="Q178" s="248"/>
      <c r="R178" s="36"/>
      <c r="T178" s="166" t="s">
        <v>22</v>
      </c>
      <c r="U178" s="43" t="s">
        <v>47</v>
      </c>
      <c r="V178" s="35"/>
      <c r="W178" s="167">
        <f t="shared" si="26"/>
        <v>0</v>
      </c>
      <c r="X178" s="167">
        <v>3.5E-4</v>
      </c>
      <c r="Y178" s="167">
        <f t="shared" si="27"/>
        <v>2.4499999999999999E-3</v>
      </c>
      <c r="Z178" s="167">
        <v>0</v>
      </c>
      <c r="AA178" s="168">
        <f t="shared" si="28"/>
        <v>0</v>
      </c>
      <c r="AR178" s="17" t="s">
        <v>185</v>
      </c>
      <c r="AT178" s="17" t="s">
        <v>234</v>
      </c>
      <c r="AU178" s="17" t="s">
        <v>131</v>
      </c>
      <c r="AY178" s="17" t="s">
        <v>152</v>
      </c>
      <c r="BE178" s="104">
        <f t="shared" si="29"/>
        <v>0</v>
      </c>
      <c r="BF178" s="104">
        <f t="shared" si="30"/>
        <v>0</v>
      </c>
      <c r="BG178" s="104">
        <f t="shared" si="31"/>
        <v>0</v>
      </c>
      <c r="BH178" s="104">
        <f t="shared" si="32"/>
        <v>0</v>
      </c>
      <c r="BI178" s="104">
        <f t="shared" si="33"/>
        <v>0</v>
      </c>
      <c r="BJ178" s="17" t="s">
        <v>131</v>
      </c>
      <c r="BK178" s="104">
        <f t="shared" si="34"/>
        <v>0</v>
      </c>
      <c r="BL178" s="17" t="s">
        <v>157</v>
      </c>
      <c r="BM178" s="17" t="s">
        <v>303</v>
      </c>
    </row>
    <row r="179" spans="2:65" s="1" customFormat="1" ht="22.5" customHeight="1">
      <c r="B179" s="34"/>
      <c r="C179" s="169" t="s">
        <v>304</v>
      </c>
      <c r="D179" s="169" t="s">
        <v>234</v>
      </c>
      <c r="E179" s="170" t="s">
        <v>305</v>
      </c>
      <c r="F179" s="249" t="s">
        <v>306</v>
      </c>
      <c r="G179" s="249"/>
      <c r="H179" s="249"/>
      <c r="I179" s="249"/>
      <c r="J179" s="171" t="s">
        <v>298</v>
      </c>
      <c r="K179" s="172">
        <v>1</v>
      </c>
      <c r="L179" s="250">
        <v>0</v>
      </c>
      <c r="M179" s="251"/>
      <c r="N179" s="252">
        <f t="shared" si="25"/>
        <v>0</v>
      </c>
      <c r="O179" s="248"/>
      <c r="P179" s="248"/>
      <c r="Q179" s="248"/>
      <c r="R179" s="36"/>
      <c r="T179" s="166" t="s">
        <v>22</v>
      </c>
      <c r="U179" s="43" t="s">
        <v>47</v>
      </c>
      <c r="V179" s="35"/>
      <c r="W179" s="167">
        <f t="shared" si="26"/>
        <v>0</v>
      </c>
      <c r="X179" s="167">
        <v>6.4999999999999997E-4</v>
      </c>
      <c r="Y179" s="167">
        <f t="shared" si="27"/>
        <v>6.4999999999999997E-4</v>
      </c>
      <c r="Z179" s="167">
        <v>0</v>
      </c>
      <c r="AA179" s="168">
        <f t="shared" si="28"/>
        <v>0</v>
      </c>
      <c r="AR179" s="17" t="s">
        <v>185</v>
      </c>
      <c r="AT179" s="17" t="s">
        <v>234</v>
      </c>
      <c r="AU179" s="17" t="s">
        <v>131</v>
      </c>
      <c r="AY179" s="17" t="s">
        <v>152</v>
      </c>
      <c r="BE179" s="104">
        <f t="shared" si="29"/>
        <v>0</v>
      </c>
      <c r="BF179" s="104">
        <f t="shared" si="30"/>
        <v>0</v>
      </c>
      <c r="BG179" s="104">
        <f t="shared" si="31"/>
        <v>0</v>
      </c>
      <c r="BH179" s="104">
        <f t="shared" si="32"/>
        <v>0</v>
      </c>
      <c r="BI179" s="104">
        <f t="shared" si="33"/>
        <v>0</v>
      </c>
      <c r="BJ179" s="17" t="s">
        <v>131</v>
      </c>
      <c r="BK179" s="104">
        <f t="shared" si="34"/>
        <v>0</v>
      </c>
      <c r="BL179" s="17" t="s">
        <v>157</v>
      </c>
      <c r="BM179" s="17" t="s">
        <v>307</v>
      </c>
    </row>
    <row r="180" spans="2:65" s="1" customFormat="1" ht="31.5" customHeight="1">
      <c r="B180" s="34"/>
      <c r="C180" s="169" t="s">
        <v>308</v>
      </c>
      <c r="D180" s="169" t="s">
        <v>234</v>
      </c>
      <c r="E180" s="170" t="s">
        <v>309</v>
      </c>
      <c r="F180" s="249" t="s">
        <v>310</v>
      </c>
      <c r="G180" s="249"/>
      <c r="H180" s="249"/>
      <c r="I180" s="249"/>
      <c r="J180" s="171" t="s">
        <v>298</v>
      </c>
      <c r="K180" s="172">
        <v>3</v>
      </c>
      <c r="L180" s="250">
        <v>0</v>
      </c>
      <c r="M180" s="251"/>
      <c r="N180" s="252">
        <f t="shared" si="25"/>
        <v>0</v>
      </c>
      <c r="O180" s="248"/>
      <c r="P180" s="248"/>
      <c r="Q180" s="248"/>
      <c r="R180" s="36"/>
      <c r="T180" s="166" t="s">
        <v>22</v>
      </c>
      <c r="U180" s="43" t="s">
        <v>47</v>
      </c>
      <c r="V180" s="35"/>
      <c r="W180" s="167">
        <f t="shared" si="26"/>
        <v>0</v>
      </c>
      <c r="X180" s="167">
        <v>1.5399999999999999E-3</v>
      </c>
      <c r="Y180" s="167">
        <f t="shared" si="27"/>
        <v>4.62E-3</v>
      </c>
      <c r="Z180" s="167">
        <v>0</v>
      </c>
      <c r="AA180" s="168">
        <f t="shared" si="28"/>
        <v>0</v>
      </c>
      <c r="AR180" s="17" t="s">
        <v>185</v>
      </c>
      <c r="AT180" s="17" t="s">
        <v>234</v>
      </c>
      <c r="AU180" s="17" t="s">
        <v>131</v>
      </c>
      <c r="AY180" s="17" t="s">
        <v>152</v>
      </c>
      <c r="BE180" s="104">
        <f t="shared" si="29"/>
        <v>0</v>
      </c>
      <c r="BF180" s="104">
        <f t="shared" si="30"/>
        <v>0</v>
      </c>
      <c r="BG180" s="104">
        <f t="shared" si="31"/>
        <v>0</v>
      </c>
      <c r="BH180" s="104">
        <f t="shared" si="32"/>
        <v>0</v>
      </c>
      <c r="BI180" s="104">
        <f t="shared" si="33"/>
        <v>0</v>
      </c>
      <c r="BJ180" s="17" t="s">
        <v>131</v>
      </c>
      <c r="BK180" s="104">
        <f t="shared" si="34"/>
        <v>0</v>
      </c>
      <c r="BL180" s="17" t="s">
        <v>157</v>
      </c>
      <c r="BM180" s="17" t="s">
        <v>311</v>
      </c>
    </row>
    <row r="181" spans="2:65" s="1" customFormat="1" ht="22.5" customHeight="1">
      <c r="B181" s="34"/>
      <c r="C181" s="169" t="s">
        <v>312</v>
      </c>
      <c r="D181" s="169" t="s">
        <v>234</v>
      </c>
      <c r="E181" s="170" t="s">
        <v>313</v>
      </c>
      <c r="F181" s="249" t="s">
        <v>314</v>
      </c>
      <c r="G181" s="249"/>
      <c r="H181" s="249"/>
      <c r="I181" s="249"/>
      <c r="J181" s="171" t="s">
        <v>298</v>
      </c>
      <c r="K181" s="172">
        <v>3</v>
      </c>
      <c r="L181" s="250">
        <v>0</v>
      </c>
      <c r="M181" s="251"/>
      <c r="N181" s="252">
        <f t="shared" si="25"/>
        <v>0</v>
      </c>
      <c r="O181" s="248"/>
      <c r="P181" s="248"/>
      <c r="Q181" s="248"/>
      <c r="R181" s="36"/>
      <c r="T181" s="166" t="s">
        <v>22</v>
      </c>
      <c r="U181" s="43" t="s">
        <v>47</v>
      </c>
      <c r="V181" s="35"/>
      <c r="W181" s="167">
        <f t="shared" si="26"/>
        <v>0</v>
      </c>
      <c r="X181" s="167">
        <v>4.0999999999999999E-4</v>
      </c>
      <c r="Y181" s="167">
        <f t="shared" si="27"/>
        <v>1.23E-3</v>
      </c>
      <c r="Z181" s="167">
        <v>0</v>
      </c>
      <c r="AA181" s="168">
        <f t="shared" si="28"/>
        <v>0</v>
      </c>
      <c r="AR181" s="17" t="s">
        <v>185</v>
      </c>
      <c r="AT181" s="17" t="s">
        <v>234</v>
      </c>
      <c r="AU181" s="17" t="s">
        <v>131</v>
      </c>
      <c r="AY181" s="17" t="s">
        <v>152</v>
      </c>
      <c r="BE181" s="104">
        <f t="shared" si="29"/>
        <v>0</v>
      </c>
      <c r="BF181" s="104">
        <f t="shared" si="30"/>
        <v>0</v>
      </c>
      <c r="BG181" s="104">
        <f t="shared" si="31"/>
        <v>0</v>
      </c>
      <c r="BH181" s="104">
        <f t="shared" si="32"/>
        <v>0</v>
      </c>
      <c r="BI181" s="104">
        <f t="shared" si="33"/>
        <v>0</v>
      </c>
      <c r="BJ181" s="17" t="s">
        <v>131</v>
      </c>
      <c r="BK181" s="104">
        <f t="shared" si="34"/>
        <v>0</v>
      </c>
      <c r="BL181" s="17" t="s">
        <v>157</v>
      </c>
      <c r="BM181" s="17" t="s">
        <v>315</v>
      </c>
    </row>
    <row r="182" spans="2:65" s="1" customFormat="1" ht="31.5" customHeight="1">
      <c r="B182" s="34"/>
      <c r="C182" s="169" t="s">
        <v>316</v>
      </c>
      <c r="D182" s="169" t="s">
        <v>234</v>
      </c>
      <c r="E182" s="170" t="s">
        <v>317</v>
      </c>
      <c r="F182" s="249" t="s">
        <v>318</v>
      </c>
      <c r="G182" s="249"/>
      <c r="H182" s="249"/>
      <c r="I182" s="249"/>
      <c r="J182" s="171" t="s">
        <v>298</v>
      </c>
      <c r="K182" s="172">
        <v>2</v>
      </c>
      <c r="L182" s="250">
        <v>0</v>
      </c>
      <c r="M182" s="251"/>
      <c r="N182" s="252">
        <f t="shared" si="25"/>
        <v>0</v>
      </c>
      <c r="O182" s="248"/>
      <c r="P182" s="248"/>
      <c r="Q182" s="248"/>
      <c r="R182" s="36"/>
      <c r="T182" s="166" t="s">
        <v>22</v>
      </c>
      <c r="U182" s="43" t="s">
        <v>47</v>
      </c>
      <c r="V182" s="35"/>
      <c r="W182" s="167">
        <f t="shared" si="26"/>
        <v>0</v>
      </c>
      <c r="X182" s="167">
        <v>3.63E-3</v>
      </c>
      <c r="Y182" s="167">
        <f t="shared" si="27"/>
        <v>7.26E-3</v>
      </c>
      <c r="Z182" s="167">
        <v>0</v>
      </c>
      <c r="AA182" s="168">
        <f t="shared" si="28"/>
        <v>0</v>
      </c>
      <c r="AR182" s="17" t="s">
        <v>185</v>
      </c>
      <c r="AT182" s="17" t="s">
        <v>234</v>
      </c>
      <c r="AU182" s="17" t="s">
        <v>131</v>
      </c>
      <c r="AY182" s="17" t="s">
        <v>152</v>
      </c>
      <c r="BE182" s="104">
        <f t="shared" si="29"/>
        <v>0</v>
      </c>
      <c r="BF182" s="104">
        <f t="shared" si="30"/>
        <v>0</v>
      </c>
      <c r="BG182" s="104">
        <f t="shared" si="31"/>
        <v>0</v>
      </c>
      <c r="BH182" s="104">
        <f t="shared" si="32"/>
        <v>0</v>
      </c>
      <c r="BI182" s="104">
        <f t="shared" si="33"/>
        <v>0</v>
      </c>
      <c r="BJ182" s="17" t="s">
        <v>131</v>
      </c>
      <c r="BK182" s="104">
        <f t="shared" si="34"/>
        <v>0</v>
      </c>
      <c r="BL182" s="17" t="s">
        <v>157</v>
      </c>
      <c r="BM182" s="17" t="s">
        <v>319</v>
      </c>
    </row>
    <row r="183" spans="2:65" s="1" customFormat="1" ht="31.5" customHeight="1">
      <c r="B183" s="34"/>
      <c r="C183" s="169" t="s">
        <v>320</v>
      </c>
      <c r="D183" s="169" t="s">
        <v>234</v>
      </c>
      <c r="E183" s="170" t="s">
        <v>321</v>
      </c>
      <c r="F183" s="249" t="s">
        <v>322</v>
      </c>
      <c r="G183" s="249"/>
      <c r="H183" s="249"/>
      <c r="I183" s="249"/>
      <c r="J183" s="171" t="s">
        <v>298</v>
      </c>
      <c r="K183" s="172">
        <v>1.5</v>
      </c>
      <c r="L183" s="250">
        <v>0</v>
      </c>
      <c r="M183" s="251"/>
      <c r="N183" s="252">
        <f t="shared" si="25"/>
        <v>0</v>
      </c>
      <c r="O183" s="248"/>
      <c r="P183" s="248"/>
      <c r="Q183" s="248"/>
      <c r="R183" s="36"/>
      <c r="T183" s="166" t="s">
        <v>22</v>
      </c>
      <c r="U183" s="43" t="s">
        <v>47</v>
      </c>
      <c r="V183" s="35"/>
      <c r="W183" s="167">
        <f t="shared" si="26"/>
        <v>0</v>
      </c>
      <c r="X183" s="167">
        <v>1.0200000000000001E-3</v>
      </c>
      <c r="Y183" s="167">
        <f t="shared" si="27"/>
        <v>1.5300000000000001E-3</v>
      </c>
      <c r="Z183" s="167">
        <v>0</v>
      </c>
      <c r="AA183" s="168">
        <f t="shared" si="28"/>
        <v>0</v>
      </c>
      <c r="AR183" s="17" t="s">
        <v>185</v>
      </c>
      <c r="AT183" s="17" t="s">
        <v>234</v>
      </c>
      <c r="AU183" s="17" t="s">
        <v>131</v>
      </c>
      <c r="AY183" s="17" t="s">
        <v>152</v>
      </c>
      <c r="BE183" s="104">
        <f t="shared" si="29"/>
        <v>0</v>
      </c>
      <c r="BF183" s="104">
        <f t="shared" si="30"/>
        <v>0</v>
      </c>
      <c r="BG183" s="104">
        <f t="shared" si="31"/>
        <v>0</v>
      </c>
      <c r="BH183" s="104">
        <f t="shared" si="32"/>
        <v>0</v>
      </c>
      <c r="BI183" s="104">
        <f t="shared" si="33"/>
        <v>0</v>
      </c>
      <c r="BJ183" s="17" t="s">
        <v>131</v>
      </c>
      <c r="BK183" s="104">
        <f t="shared" si="34"/>
        <v>0</v>
      </c>
      <c r="BL183" s="17" t="s">
        <v>157</v>
      </c>
      <c r="BM183" s="17" t="s">
        <v>323</v>
      </c>
    </row>
    <row r="184" spans="2:65" s="1" customFormat="1" ht="44.25" customHeight="1">
      <c r="B184" s="34"/>
      <c r="C184" s="162" t="s">
        <v>324</v>
      </c>
      <c r="D184" s="162" t="s">
        <v>153</v>
      </c>
      <c r="E184" s="163" t="s">
        <v>325</v>
      </c>
      <c r="F184" s="245" t="s">
        <v>326</v>
      </c>
      <c r="G184" s="245"/>
      <c r="H184" s="245"/>
      <c r="I184" s="245"/>
      <c r="J184" s="164" t="s">
        <v>178</v>
      </c>
      <c r="K184" s="165">
        <v>53.5</v>
      </c>
      <c r="L184" s="246">
        <v>0</v>
      </c>
      <c r="M184" s="247"/>
      <c r="N184" s="248">
        <f t="shared" si="25"/>
        <v>0</v>
      </c>
      <c r="O184" s="248"/>
      <c r="P184" s="248"/>
      <c r="Q184" s="248"/>
      <c r="R184" s="36"/>
      <c r="T184" s="166" t="s">
        <v>22</v>
      </c>
      <c r="U184" s="43" t="s">
        <v>47</v>
      </c>
      <c r="V184" s="35"/>
      <c r="W184" s="167">
        <f t="shared" si="26"/>
        <v>0</v>
      </c>
      <c r="X184" s="167">
        <v>1.0000000000000001E-5</v>
      </c>
      <c r="Y184" s="167">
        <f t="shared" si="27"/>
        <v>5.3499999999999999E-4</v>
      </c>
      <c r="Z184" s="167">
        <v>0</v>
      </c>
      <c r="AA184" s="168">
        <f t="shared" si="28"/>
        <v>0</v>
      </c>
      <c r="AR184" s="17" t="s">
        <v>157</v>
      </c>
      <c r="AT184" s="17" t="s">
        <v>153</v>
      </c>
      <c r="AU184" s="17" t="s">
        <v>131</v>
      </c>
      <c r="AY184" s="17" t="s">
        <v>152</v>
      </c>
      <c r="BE184" s="104">
        <f t="shared" si="29"/>
        <v>0</v>
      </c>
      <c r="BF184" s="104">
        <f t="shared" si="30"/>
        <v>0</v>
      </c>
      <c r="BG184" s="104">
        <f t="shared" si="31"/>
        <v>0</v>
      </c>
      <c r="BH184" s="104">
        <f t="shared" si="32"/>
        <v>0</v>
      </c>
      <c r="BI184" s="104">
        <f t="shared" si="33"/>
        <v>0</v>
      </c>
      <c r="BJ184" s="17" t="s">
        <v>131</v>
      </c>
      <c r="BK184" s="104">
        <f t="shared" si="34"/>
        <v>0</v>
      </c>
      <c r="BL184" s="17" t="s">
        <v>157</v>
      </c>
      <c r="BM184" s="17" t="s">
        <v>327</v>
      </c>
    </row>
    <row r="185" spans="2:65" s="1" customFormat="1" ht="31.5" customHeight="1">
      <c r="B185" s="34"/>
      <c r="C185" s="169" t="s">
        <v>328</v>
      </c>
      <c r="D185" s="169" t="s">
        <v>234</v>
      </c>
      <c r="E185" s="170" t="s">
        <v>329</v>
      </c>
      <c r="F185" s="249" t="s">
        <v>330</v>
      </c>
      <c r="G185" s="249"/>
      <c r="H185" s="249"/>
      <c r="I185" s="249"/>
      <c r="J185" s="171" t="s">
        <v>298</v>
      </c>
      <c r="K185" s="172">
        <v>10</v>
      </c>
      <c r="L185" s="250">
        <v>0</v>
      </c>
      <c r="M185" s="251"/>
      <c r="N185" s="252">
        <f t="shared" si="25"/>
        <v>0</v>
      </c>
      <c r="O185" s="248"/>
      <c r="P185" s="248"/>
      <c r="Q185" s="248"/>
      <c r="R185" s="36"/>
      <c r="T185" s="166" t="s">
        <v>22</v>
      </c>
      <c r="U185" s="43" t="s">
        <v>47</v>
      </c>
      <c r="V185" s="35"/>
      <c r="W185" s="167">
        <f t="shared" si="26"/>
        <v>0</v>
      </c>
      <c r="X185" s="167">
        <v>1.366E-2</v>
      </c>
      <c r="Y185" s="167">
        <f t="shared" si="27"/>
        <v>0.1366</v>
      </c>
      <c r="Z185" s="167">
        <v>0</v>
      </c>
      <c r="AA185" s="168">
        <f t="shared" si="28"/>
        <v>0</v>
      </c>
      <c r="AR185" s="17" t="s">
        <v>185</v>
      </c>
      <c r="AT185" s="17" t="s">
        <v>234</v>
      </c>
      <c r="AU185" s="17" t="s">
        <v>131</v>
      </c>
      <c r="AY185" s="17" t="s">
        <v>152</v>
      </c>
      <c r="BE185" s="104">
        <f t="shared" si="29"/>
        <v>0</v>
      </c>
      <c r="BF185" s="104">
        <f t="shared" si="30"/>
        <v>0</v>
      </c>
      <c r="BG185" s="104">
        <f t="shared" si="31"/>
        <v>0</v>
      </c>
      <c r="BH185" s="104">
        <f t="shared" si="32"/>
        <v>0</v>
      </c>
      <c r="BI185" s="104">
        <f t="shared" si="33"/>
        <v>0</v>
      </c>
      <c r="BJ185" s="17" t="s">
        <v>131</v>
      </c>
      <c r="BK185" s="104">
        <f t="shared" si="34"/>
        <v>0</v>
      </c>
      <c r="BL185" s="17" t="s">
        <v>157</v>
      </c>
      <c r="BM185" s="17" t="s">
        <v>331</v>
      </c>
    </row>
    <row r="186" spans="2:65" s="1" customFormat="1" ht="31.5" customHeight="1">
      <c r="B186" s="34"/>
      <c r="C186" s="169" t="s">
        <v>332</v>
      </c>
      <c r="D186" s="169" t="s">
        <v>234</v>
      </c>
      <c r="E186" s="170" t="s">
        <v>333</v>
      </c>
      <c r="F186" s="249" t="s">
        <v>334</v>
      </c>
      <c r="G186" s="249"/>
      <c r="H186" s="249"/>
      <c r="I186" s="249"/>
      <c r="J186" s="171" t="s">
        <v>298</v>
      </c>
      <c r="K186" s="172">
        <v>2</v>
      </c>
      <c r="L186" s="250">
        <v>0</v>
      </c>
      <c r="M186" s="251"/>
      <c r="N186" s="252">
        <f t="shared" si="25"/>
        <v>0</v>
      </c>
      <c r="O186" s="248"/>
      <c r="P186" s="248"/>
      <c r="Q186" s="248"/>
      <c r="R186" s="36"/>
      <c r="T186" s="166" t="s">
        <v>22</v>
      </c>
      <c r="U186" s="43" t="s">
        <v>47</v>
      </c>
      <c r="V186" s="35"/>
      <c r="W186" s="167">
        <f t="shared" si="26"/>
        <v>0</v>
      </c>
      <c r="X186" s="167">
        <v>5.62E-3</v>
      </c>
      <c r="Y186" s="167">
        <f t="shared" si="27"/>
        <v>1.124E-2</v>
      </c>
      <c r="Z186" s="167">
        <v>0</v>
      </c>
      <c r="AA186" s="168">
        <f t="shared" si="28"/>
        <v>0</v>
      </c>
      <c r="AR186" s="17" t="s">
        <v>185</v>
      </c>
      <c r="AT186" s="17" t="s">
        <v>234</v>
      </c>
      <c r="AU186" s="17" t="s">
        <v>131</v>
      </c>
      <c r="AY186" s="17" t="s">
        <v>152</v>
      </c>
      <c r="BE186" s="104">
        <f t="shared" si="29"/>
        <v>0</v>
      </c>
      <c r="BF186" s="104">
        <f t="shared" si="30"/>
        <v>0</v>
      </c>
      <c r="BG186" s="104">
        <f t="shared" si="31"/>
        <v>0</v>
      </c>
      <c r="BH186" s="104">
        <f t="shared" si="32"/>
        <v>0</v>
      </c>
      <c r="BI186" s="104">
        <f t="shared" si="33"/>
        <v>0</v>
      </c>
      <c r="BJ186" s="17" t="s">
        <v>131</v>
      </c>
      <c r="BK186" s="104">
        <f t="shared" si="34"/>
        <v>0</v>
      </c>
      <c r="BL186" s="17" t="s">
        <v>157</v>
      </c>
      <c r="BM186" s="17" t="s">
        <v>335</v>
      </c>
    </row>
    <row r="187" spans="2:65" s="1" customFormat="1" ht="31.5" customHeight="1">
      <c r="B187" s="34"/>
      <c r="C187" s="169" t="s">
        <v>336</v>
      </c>
      <c r="D187" s="169" t="s">
        <v>234</v>
      </c>
      <c r="E187" s="170" t="s">
        <v>337</v>
      </c>
      <c r="F187" s="249" t="s">
        <v>338</v>
      </c>
      <c r="G187" s="249"/>
      <c r="H187" s="249"/>
      <c r="I187" s="249"/>
      <c r="J187" s="171" t="s">
        <v>298</v>
      </c>
      <c r="K187" s="172">
        <v>1</v>
      </c>
      <c r="L187" s="250">
        <v>0</v>
      </c>
      <c r="M187" s="251"/>
      <c r="N187" s="252">
        <f t="shared" si="25"/>
        <v>0</v>
      </c>
      <c r="O187" s="248"/>
      <c r="P187" s="248"/>
      <c r="Q187" s="248"/>
      <c r="R187" s="36"/>
      <c r="T187" s="166" t="s">
        <v>22</v>
      </c>
      <c r="U187" s="43" t="s">
        <v>47</v>
      </c>
      <c r="V187" s="35"/>
      <c r="W187" s="167">
        <f t="shared" si="26"/>
        <v>0</v>
      </c>
      <c r="X187" s="167">
        <v>8.3199999999999993E-3</v>
      </c>
      <c r="Y187" s="167">
        <f t="shared" si="27"/>
        <v>8.3199999999999993E-3</v>
      </c>
      <c r="Z187" s="167">
        <v>0</v>
      </c>
      <c r="AA187" s="168">
        <f t="shared" si="28"/>
        <v>0</v>
      </c>
      <c r="AR187" s="17" t="s">
        <v>185</v>
      </c>
      <c r="AT187" s="17" t="s">
        <v>234</v>
      </c>
      <c r="AU187" s="17" t="s">
        <v>131</v>
      </c>
      <c r="AY187" s="17" t="s">
        <v>152</v>
      </c>
      <c r="BE187" s="104">
        <f t="shared" si="29"/>
        <v>0</v>
      </c>
      <c r="BF187" s="104">
        <f t="shared" si="30"/>
        <v>0</v>
      </c>
      <c r="BG187" s="104">
        <f t="shared" si="31"/>
        <v>0</v>
      </c>
      <c r="BH187" s="104">
        <f t="shared" si="32"/>
        <v>0</v>
      </c>
      <c r="BI187" s="104">
        <f t="shared" si="33"/>
        <v>0</v>
      </c>
      <c r="BJ187" s="17" t="s">
        <v>131</v>
      </c>
      <c r="BK187" s="104">
        <f t="shared" si="34"/>
        <v>0</v>
      </c>
      <c r="BL187" s="17" t="s">
        <v>157</v>
      </c>
      <c r="BM187" s="17" t="s">
        <v>339</v>
      </c>
    </row>
    <row r="188" spans="2:65" s="1" customFormat="1" ht="22.5" customHeight="1">
      <c r="B188" s="34"/>
      <c r="C188" s="162" t="s">
        <v>340</v>
      </c>
      <c r="D188" s="162" t="s">
        <v>153</v>
      </c>
      <c r="E188" s="163" t="s">
        <v>341</v>
      </c>
      <c r="F188" s="245" t="s">
        <v>342</v>
      </c>
      <c r="G188" s="245"/>
      <c r="H188" s="245"/>
      <c r="I188" s="245"/>
      <c r="J188" s="164" t="s">
        <v>178</v>
      </c>
      <c r="K188" s="165">
        <v>19</v>
      </c>
      <c r="L188" s="246">
        <v>0</v>
      </c>
      <c r="M188" s="247"/>
      <c r="N188" s="248">
        <f t="shared" si="25"/>
        <v>0</v>
      </c>
      <c r="O188" s="248"/>
      <c r="P188" s="248"/>
      <c r="Q188" s="248"/>
      <c r="R188" s="36"/>
      <c r="T188" s="166" t="s">
        <v>22</v>
      </c>
      <c r="U188" s="43" t="s">
        <v>47</v>
      </c>
      <c r="V188" s="35"/>
      <c r="W188" s="167">
        <f t="shared" si="26"/>
        <v>0</v>
      </c>
      <c r="X188" s="167">
        <v>0</v>
      </c>
      <c r="Y188" s="167">
        <f t="shared" si="27"/>
        <v>0</v>
      </c>
      <c r="Z188" s="167">
        <v>0</v>
      </c>
      <c r="AA188" s="168">
        <f t="shared" si="28"/>
        <v>0</v>
      </c>
      <c r="AR188" s="17" t="s">
        <v>157</v>
      </c>
      <c r="AT188" s="17" t="s">
        <v>153</v>
      </c>
      <c r="AU188" s="17" t="s">
        <v>131</v>
      </c>
      <c r="AY188" s="17" t="s">
        <v>152</v>
      </c>
      <c r="BE188" s="104">
        <f t="shared" si="29"/>
        <v>0</v>
      </c>
      <c r="BF188" s="104">
        <f t="shared" si="30"/>
        <v>0</v>
      </c>
      <c r="BG188" s="104">
        <f t="shared" si="31"/>
        <v>0</v>
      </c>
      <c r="BH188" s="104">
        <f t="shared" si="32"/>
        <v>0</v>
      </c>
      <c r="BI188" s="104">
        <f t="shared" si="33"/>
        <v>0</v>
      </c>
      <c r="BJ188" s="17" t="s">
        <v>131</v>
      </c>
      <c r="BK188" s="104">
        <f t="shared" si="34"/>
        <v>0</v>
      </c>
      <c r="BL188" s="17" t="s">
        <v>157</v>
      </c>
      <c r="BM188" s="17" t="s">
        <v>343</v>
      </c>
    </row>
    <row r="189" spans="2:65" s="1" customFormat="1" ht="22.5" customHeight="1">
      <c r="B189" s="34"/>
      <c r="C189" s="162" t="s">
        <v>344</v>
      </c>
      <c r="D189" s="162" t="s">
        <v>153</v>
      </c>
      <c r="E189" s="163" t="s">
        <v>345</v>
      </c>
      <c r="F189" s="245" t="s">
        <v>346</v>
      </c>
      <c r="G189" s="245"/>
      <c r="H189" s="245"/>
      <c r="I189" s="245"/>
      <c r="J189" s="164" t="s">
        <v>178</v>
      </c>
      <c r="K189" s="165">
        <v>53.5</v>
      </c>
      <c r="L189" s="246">
        <v>0</v>
      </c>
      <c r="M189" s="247"/>
      <c r="N189" s="248">
        <f t="shared" si="25"/>
        <v>0</v>
      </c>
      <c r="O189" s="248"/>
      <c r="P189" s="248"/>
      <c r="Q189" s="248"/>
      <c r="R189" s="36"/>
      <c r="T189" s="166" t="s">
        <v>22</v>
      </c>
      <c r="U189" s="43" t="s">
        <v>47</v>
      </c>
      <c r="V189" s="35"/>
      <c r="W189" s="167">
        <f t="shared" si="26"/>
        <v>0</v>
      </c>
      <c r="X189" s="167">
        <v>0</v>
      </c>
      <c r="Y189" s="167">
        <f t="shared" si="27"/>
        <v>0</v>
      </c>
      <c r="Z189" s="167">
        <v>0</v>
      </c>
      <c r="AA189" s="168">
        <f t="shared" si="28"/>
        <v>0</v>
      </c>
      <c r="AR189" s="17" t="s">
        <v>157</v>
      </c>
      <c r="AT189" s="17" t="s">
        <v>153</v>
      </c>
      <c r="AU189" s="17" t="s">
        <v>131</v>
      </c>
      <c r="AY189" s="17" t="s">
        <v>152</v>
      </c>
      <c r="BE189" s="104">
        <f t="shared" si="29"/>
        <v>0</v>
      </c>
      <c r="BF189" s="104">
        <f t="shared" si="30"/>
        <v>0</v>
      </c>
      <c r="BG189" s="104">
        <f t="shared" si="31"/>
        <v>0</v>
      </c>
      <c r="BH189" s="104">
        <f t="shared" si="32"/>
        <v>0</v>
      </c>
      <c r="BI189" s="104">
        <f t="shared" si="33"/>
        <v>0</v>
      </c>
      <c r="BJ189" s="17" t="s">
        <v>131</v>
      </c>
      <c r="BK189" s="104">
        <f t="shared" si="34"/>
        <v>0</v>
      </c>
      <c r="BL189" s="17" t="s">
        <v>157</v>
      </c>
      <c r="BM189" s="17" t="s">
        <v>347</v>
      </c>
    </row>
    <row r="190" spans="2:65" s="1" customFormat="1" ht="31.5" customHeight="1">
      <c r="B190" s="34"/>
      <c r="C190" s="162" t="s">
        <v>348</v>
      </c>
      <c r="D190" s="162" t="s">
        <v>153</v>
      </c>
      <c r="E190" s="163" t="s">
        <v>349</v>
      </c>
      <c r="F190" s="245" t="s">
        <v>350</v>
      </c>
      <c r="G190" s="245"/>
      <c r="H190" s="245"/>
      <c r="I190" s="245"/>
      <c r="J190" s="164" t="s">
        <v>298</v>
      </c>
      <c r="K190" s="165">
        <v>2</v>
      </c>
      <c r="L190" s="246">
        <v>0</v>
      </c>
      <c r="M190" s="247"/>
      <c r="N190" s="248">
        <f t="shared" si="25"/>
        <v>0</v>
      </c>
      <c r="O190" s="248"/>
      <c r="P190" s="248"/>
      <c r="Q190" s="248"/>
      <c r="R190" s="36"/>
      <c r="T190" s="166" t="s">
        <v>22</v>
      </c>
      <c r="U190" s="43" t="s">
        <v>47</v>
      </c>
      <c r="V190" s="35"/>
      <c r="W190" s="167">
        <f t="shared" si="26"/>
        <v>0</v>
      </c>
      <c r="X190" s="167">
        <v>0.46009</v>
      </c>
      <c r="Y190" s="167">
        <f t="shared" si="27"/>
        <v>0.92018</v>
      </c>
      <c r="Z190" s="167">
        <v>0</v>
      </c>
      <c r="AA190" s="168">
        <f t="shared" si="28"/>
        <v>0</v>
      </c>
      <c r="AR190" s="17" t="s">
        <v>157</v>
      </c>
      <c r="AT190" s="17" t="s">
        <v>153</v>
      </c>
      <c r="AU190" s="17" t="s">
        <v>131</v>
      </c>
      <c r="AY190" s="17" t="s">
        <v>152</v>
      </c>
      <c r="BE190" s="104">
        <f t="shared" si="29"/>
        <v>0</v>
      </c>
      <c r="BF190" s="104">
        <f t="shared" si="30"/>
        <v>0</v>
      </c>
      <c r="BG190" s="104">
        <f t="shared" si="31"/>
        <v>0</v>
      </c>
      <c r="BH190" s="104">
        <f t="shared" si="32"/>
        <v>0</v>
      </c>
      <c r="BI190" s="104">
        <f t="shared" si="33"/>
        <v>0</v>
      </c>
      <c r="BJ190" s="17" t="s">
        <v>131</v>
      </c>
      <c r="BK190" s="104">
        <f t="shared" si="34"/>
        <v>0</v>
      </c>
      <c r="BL190" s="17" t="s">
        <v>157</v>
      </c>
      <c r="BM190" s="17" t="s">
        <v>351</v>
      </c>
    </row>
    <row r="191" spans="2:65" s="1" customFormat="1" ht="31.5" customHeight="1">
      <c r="B191" s="34"/>
      <c r="C191" s="162" t="s">
        <v>352</v>
      </c>
      <c r="D191" s="162" t="s">
        <v>153</v>
      </c>
      <c r="E191" s="163" t="s">
        <v>353</v>
      </c>
      <c r="F191" s="245" t="s">
        <v>354</v>
      </c>
      <c r="G191" s="245"/>
      <c r="H191" s="245"/>
      <c r="I191" s="245"/>
      <c r="J191" s="164" t="s">
        <v>298</v>
      </c>
      <c r="K191" s="165">
        <v>4</v>
      </c>
      <c r="L191" s="246">
        <v>0</v>
      </c>
      <c r="M191" s="247"/>
      <c r="N191" s="248">
        <f t="shared" si="25"/>
        <v>0</v>
      </c>
      <c r="O191" s="248"/>
      <c r="P191" s="248"/>
      <c r="Q191" s="248"/>
      <c r="R191" s="36"/>
      <c r="T191" s="166" t="s">
        <v>22</v>
      </c>
      <c r="U191" s="43" t="s">
        <v>47</v>
      </c>
      <c r="V191" s="35"/>
      <c r="W191" s="167">
        <f t="shared" si="26"/>
        <v>0</v>
      </c>
      <c r="X191" s="167">
        <v>6.4049999999999996E-2</v>
      </c>
      <c r="Y191" s="167">
        <f t="shared" si="27"/>
        <v>0.25619999999999998</v>
      </c>
      <c r="Z191" s="167">
        <v>0</v>
      </c>
      <c r="AA191" s="168">
        <f t="shared" si="28"/>
        <v>0</v>
      </c>
      <c r="AR191" s="17" t="s">
        <v>157</v>
      </c>
      <c r="AT191" s="17" t="s">
        <v>153</v>
      </c>
      <c r="AU191" s="17" t="s">
        <v>131</v>
      </c>
      <c r="AY191" s="17" t="s">
        <v>152</v>
      </c>
      <c r="BE191" s="104">
        <f t="shared" si="29"/>
        <v>0</v>
      </c>
      <c r="BF191" s="104">
        <f t="shared" si="30"/>
        <v>0</v>
      </c>
      <c r="BG191" s="104">
        <f t="shared" si="31"/>
        <v>0</v>
      </c>
      <c r="BH191" s="104">
        <f t="shared" si="32"/>
        <v>0</v>
      </c>
      <c r="BI191" s="104">
        <f t="shared" si="33"/>
        <v>0</v>
      </c>
      <c r="BJ191" s="17" t="s">
        <v>131</v>
      </c>
      <c r="BK191" s="104">
        <f t="shared" si="34"/>
        <v>0</v>
      </c>
      <c r="BL191" s="17" t="s">
        <v>157</v>
      </c>
      <c r="BM191" s="17" t="s">
        <v>355</v>
      </c>
    </row>
    <row r="192" spans="2:65" s="1" customFormat="1" ht="44.25" customHeight="1">
      <c r="B192" s="34"/>
      <c r="C192" s="162" t="s">
        <v>356</v>
      </c>
      <c r="D192" s="162" t="s">
        <v>153</v>
      </c>
      <c r="E192" s="163" t="s">
        <v>357</v>
      </c>
      <c r="F192" s="245" t="s">
        <v>358</v>
      </c>
      <c r="G192" s="245"/>
      <c r="H192" s="245"/>
      <c r="I192" s="245"/>
      <c r="J192" s="164" t="s">
        <v>298</v>
      </c>
      <c r="K192" s="165">
        <v>1</v>
      </c>
      <c r="L192" s="246">
        <v>0</v>
      </c>
      <c r="M192" s="247"/>
      <c r="N192" s="248">
        <f t="shared" si="25"/>
        <v>0</v>
      </c>
      <c r="O192" s="248"/>
      <c r="P192" s="248"/>
      <c r="Q192" s="248"/>
      <c r="R192" s="36"/>
      <c r="T192" s="166" t="s">
        <v>22</v>
      </c>
      <c r="U192" s="43" t="s">
        <v>47</v>
      </c>
      <c r="V192" s="35"/>
      <c r="W192" s="167">
        <f t="shared" si="26"/>
        <v>0</v>
      </c>
      <c r="X192" s="167">
        <v>5.9800000000000001E-3</v>
      </c>
      <c r="Y192" s="167">
        <f t="shared" si="27"/>
        <v>5.9800000000000001E-3</v>
      </c>
      <c r="Z192" s="167">
        <v>0</v>
      </c>
      <c r="AA192" s="168">
        <f t="shared" si="28"/>
        <v>0</v>
      </c>
      <c r="AR192" s="17" t="s">
        <v>157</v>
      </c>
      <c r="AT192" s="17" t="s">
        <v>153</v>
      </c>
      <c r="AU192" s="17" t="s">
        <v>131</v>
      </c>
      <c r="AY192" s="17" t="s">
        <v>152</v>
      </c>
      <c r="BE192" s="104">
        <f t="shared" si="29"/>
        <v>0</v>
      </c>
      <c r="BF192" s="104">
        <f t="shared" si="30"/>
        <v>0</v>
      </c>
      <c r="BG192" s="104">
        <f t="shared" si="31"/>
        <v>0</v>
      </c>
      <c r="BH192" s="104">
        <f t="shared" si="32"/>
        <v>0</v>
      </c>
      <c r="BI192" s="104">
        <f t="shared" si="33"/>
        <v>0</v>
      </c>
      <c r="BJ192" s="17" t="s">
        <v>131</v>
      </c>
      <c r="BK192" s="104">
        <f t="shared" si="34"/>
        <v>0</v>
      </c>
      <c r="BL192" s="17" t="s">
        <v>157</v>
      </c>
      <c r="BM192" s="17" t="s">
        <v>359</v>
      </c>
    </row>
    <row r="193" spans="2:65" s="1" customFormat="1" ht="44.25" customHeight="1">
      <c r="B193" s="34"/>
      <c r="C193" s="162" t="s">
        <v>360</v>
      </c>
      <c r="D193" s="162" t="s">
        <v>153</v>
      </c>
      <c r="E193" s="163" t="s">
        <v>361</v>
      </c>
      <c r="F193" s="245" t="s">
        <v>362</v>
      </c>
      <c r="G193" s="245"/>
      <c r="H193" s="245"/>
      <c r="I193" s="245"/>
      <c r="J193" s="164" t="s">
        <v>298</v>
      </c>
      <c r="K193" s="165">
        <v>2</v>
      </c>
      <c r="L193" s="246">
        <v>0</v>
      </c>
      <c r="M193" s="247"/>
      <c r="N193" s="248">
        <f t="shared" si="25"/>
        <v>0</v>
      </c>
      <c r="O193" s="248"/>
      <c r="P193" s="248"/>
      <c r="Q193" s="248"/>
      <c r="R193" s="36"/>
      <c r="T193" s="166" t="s">
        <v>22</v>
      </c>
      <c r="U193" s="43" t="s">
        <v>47</v>
      </c>
      <c r="V193" s="35"/>
      <c r="W193" s="167">
        <f t="shared" si="26"/>
        <v>0</v>
      </c>
      <c r="X193" s="167">
        <v>8.1399999999999997E-3</v>
      </c>
      <c r="Y193" s="167">
        <f t="shared" si="27"/>
        <v>1.6279999999999999E-2</v>
      </c>
      <c r="Z193" s="167">
        <v>0</v>
      </c>
      <c r="AA193" s="168">
        <f t="shared" si="28"/>
        <v>0</v>
      </c>
      <c r="AR193" s="17" t="s">
        <v>157</v>
      </c>
      <c r="AT193" s="17" t="s">
        <v>153</v>
      </c>
      <c r="AU193" s="17" t="s">
        <v>131</v>
      </c>
      <c r="AY193" s="17" t="s">
        <v>152</v>
      </c>
      <c r="BE193" s="104">
        <f t="shared" si="29"/>
        <v>0</v>
      </c>
      <c r="BF193" s="104">
        <f t="shared" si="30"/>
        <v>0</v>
      </c>
      <c r="BG193" s="104">
        <f t="shared" si="31"/>
        <v>0</v>
      </c>
      <c r="BH193" s="104">
        <f t="shared" si="32"/>
        <v>0</v>
      </c>
      <c r="BI193" s="104">
        <f t="shared" si="33"/>
        <v>0</v>
      </c>
      <c r="BJ193" s="17" t="s">
        <v>131</v>
      </c>
      <c r="BK193" s="104">
        <f t="shared" si="34"/>
        <v>0</v>
      </c>
      <c r="BL193" s="17" t="s">
        <v>157</v>
      </c>
      <c r="BM193" s="17" t="s">
        <v>363</v>
      </c>
    </row>
    <row r="194" spans="2:65" s="1" customFormat="1" ht="44.25" customHeight="1">
      <c r="B194" s="34"/>
      <c r="C194" s="162" t="s">
        <v>364</v>
      </c>
      <c r="D194" s="162" t="s">
        <v>153</v>
      </c>
      <c r="E194" s="163" t="s">
        <v>365</v>
      </c>
      <c r="F194" s="245" t="s">
        <v>366</v>
      </c>
      <c r="G194" s="245"/>
      <c r="H194" s="245"/>
      <c r="I194" s="245"/>
      <c r="J194" s="164" t="s">
        <v>298</v>
      </c>
      <c r="K194" s="165">
        <v>1</v>
      </c>
      <c r="L194" s="246">
        <v>0</v>
      </c>
      <c r="M194" s="247"/>
      <c r="N194" s="248">
        <f t="shared" si="25"/>
        <v>0</v>
      </c>
      <c r="O194" s="248"/>
      <c r="P194" s="248"/>
      <c r="Q194" s="248"/>
      <c r="R194" s="36"/>
      <c r="T194" s="166" t="s">
        <v>22</v>
      </c>
      <c r="U194" s="43" t="s">
        <v>47</v>
      </c>
      <c r="V194" s="35"/>
      <c r="W194" s="167">
        <f t="shared" si="26"/>
        <v>0</v>
      </c>
      <c r="X194" s="167">
        <v>1.196E-2</v>
      </c>
      <c r="Y194" s="167">
        <f t="shared" si="27"/>
        <v>1.196E-2</v>
      </c>
      <c r="Z194" s="167">
        <v>0</v>
      </c>
      <c r="AA194" s="168">
        <f t="shared" si="28"/>
        <v>0</v>
      </c>
      <c r="AR194" s="17" t="s">
        <v>157</v>
      </c>
      <c r="AT194" s="17" t="s">
        <v>153</v>
      </c>
      <c r="AU194" s="17" t="s">
        <v>131</v>
      </c>
      <c r="AY194" s="17" t="s">
        <v>152</v>
      </c>
      <c r="BE194" s="104">
        <f t="shared" si="29"/>
        <v>0</v>
      </c>
      <c r="BF194" s="104">
        <f t="shared" si="30"/>
        <v>0</v>
      </c>
      <c r="BG194" s="104">
        <f t="shared" si="31"/>
        <v>0</v>
      </c>
      <c r="BH194" s="104">
        <f t="shared" si="32"/>
        <v>0</v>
      </c>
      <c r="BI194" s="104">
        <f t="shared" si="33"/>
        <v>0</v>
      </c>
      <c r="BJ194" s="17" t="s">
        <v>131</v>
      </c>
      <c r="BK194" s="104">
        <f t="shared" si="34"/>
        <v>0</v>
      </c>
      <c r="BL194" s="17" t="s">
        <v>157</v>
      </c>
      <c r="BM194" s="17" t="s">
        <v>367</v>
      </c>
    </row>
    <row r="195" spans="2:65" s="1" customFormat="1" ht="31.5" customHeight="1">
      <c r="B195" s="34"/>
      <c r="C195" s="162" t="s">
        <v>368</v>
      </c>
      <c r="D195" s="162" t="s">
        <v>153</v>
      </c>
      <c r="E195" s="163" t="s">
        <v>369</v>
      </c>
      <c r="F195" s="245" t="s">
        <v>370</v>
      </c>
      <c r="G195" s="245"/>
      <c r="H195" s="245"/>
      <c r="I195" s="245"/>
      <c r="J195" s="164" t="s">
        <v>298</v>
      </c>
      <c r="K195" s="165">
        <v>4</v>
      </c>
      <c r="L195" s="246">
        <v>0</v>
      </c>
      <c r="M195" s="247"/>
      <c r="N195" s="248">
        <f t="shared" si="25"/>
        <v>0</v>
      </c>
      <c r="O195" s="248"/>
      <c r="P195" s="248"/>
      <c r="Q195" s="248"/>
      <c r="R195" s="36"/>
      <c r="T195" s="166" t="s">
        <v>22</v>
      </c>
      <c r="U195" s="43" t="s">
        <v>47</v>
      </c>
      <c r="V195" s="35"/>
      <c r="W195" s="167">
        <f t="shared" si="26"/>
        <v>0</v>
      </c>
      <c r="X195" s="167">
        <v>0</v>
      </c>
      <c r="Y195" s="167">
        <f t="shared" si="27"/>
        <v>0</v>
      </c>
      <c r="Z195" s="167">
        <v>0</v>
      </c>
      <c r="AA195" s="168">
        <f t="shared" si="28"/>
        <v>0</v>
      </c>
      <c r="AR195" s="17" t="s">
        <v>157</v>
      </c>
      <c r="AT195" s="17" t="s">
        <v>153</v>
      </c>
      <c r="AU195" s="17" t="s">
        <v>131</v>
      </c>
      <c r="AY195" s="17" t="s">
        <v>152</v>
      </c>
      <c r="BE195" s="104">
        <f t="shared" si="29"/>
        <v>0</v>
      </c>
      <c r="BF195" s="104">
        <f t="shared" si="30"/>
        <v>0</v>
      </c>
      <c r="BG195" s="104">
        <f t="shared" si="31"/>
        <v>0</v>
      </c>
      <c r="BH195" s="104">
        <f t="shared" si="32"/>
        <v>0</v>
      </c>
      <c r="BI195" s="104">
        <f t="shared" si="33"/>
        <v>0</v>
      </c>
      <c r="BJ195" s="17" t="s">
        <v>131</v>
      </c>
      <c r="BK195" s="104">
        <f t="shared" si="34"/>
        <v>0</v>
      </c>
      <c r="BL195" s="17" t="s">
        <v>157</v>
      </c>
      <c r="BM195" s="17" t="s">
        <v>371</v>
      </c>
    </row>
    <row r="196" spans="2:65" s="1" customFormat="1" ht="31.5" customHeight="1">
      <c r="B196" s="34"/>
      <c r="C196" s="162" t="s">
        <v>372</v>
      </c>
      <c r="D196" s="162" t="s">
        <v>153</v>
      </c>
      <c r="E196" s="163" t="s">
        <v>373</v>
      </c>
      <c r="F196" s="245" t="s">
        <v>374</v>
      </c>
      <c r="G196" s="245"/>
      <c r="H196" s="245"/>
      <c r="I196" s="245"/>
      <c r="J196" s="164" t="s">
        <v>298</v>
      </c>
      <c r="K196" s="165">
        <v>3</v>
      </c>
      <c r="L196" s="246">
        <v>0</v>
      </c>
      <c r="M196" s="247"/>
      <c r="N196" s="248">
        <f t="shared" si="25"/>
        <v>0</v>
      </c>
      <c r="O196" s="248"/>
      <c r="P196" s="248"/>
      <c r="Q196" s="248"/>
      <c r="R196" s="36"/>
      <c r="T196" s="166" t="s">
        <v>22</v>
      </c>
      <c r="U196" s="43" t="s">
        <v>47</v>
      </c>
      <c r="V196" s="35"/>
      <c r="W196" s="167">
        <f t="shared" si="26"/>
        <v>0</v>
      </c>
      <c r="X196" s="167">
        <v>6.0600000000000001E-2</v>
      </c>
      <c r="Y196" s="167">
        <f t="shared" si="27"/>
        <v>0.18180000000000002</v>
      </c>
      <c r="Z196" s="167">
        <v>0</v>
      </c>
      <c r="AA196" s="168">
        <f t="shared" si="28"/>
        <v>0</v>
      </c>
      <c r="AR196" s="17" t="s">
        <v>157</v>
      </c>
      <c r="AT196" s="17" t="s">
        <v>153</v>
      </c>
      <c r="AU196" s="17" t="s">
        <v>131</v>
      </c>
      <c r="AY196" s="17" t="s">
        <v>152</v>
      </c>
      <c r="BE196" s="104">
        <f t="shared" si="29"/>
        <v>0</v>
      </c>
      <c r="BF196" s="104">
        <f t="shared" si="30"/>
        <v>0</v>
      </c>
      <c r="BG196" s="104">
        <f t="shared" si="31"/>
        <v>0</v>
      </c>
      <c r="BH196" s="104">
        <f t="shared" si="32"/>
        <v>0</v>
      </c>
      <c r="BI196" s="104">
        <f t="shared" si="33"/>
        <v>0</v>
      </c>
      <c r="BJ196" s="17" t="s">
        <v>131</v>
      </c>
      <c r="BK196" s="104">
        <f t="shared" si="34"/>
        <v>0</v>
      </c>
      <c r="BL196" s="17" t="s">
        <v>157</v>
      </c>
      <c r="BM196" s="17" t="s">
        <v>375</v>
      </c>
    </row>
    <row r="197" spans="2:65" s="1" customFormat="1" ht="31.5" customHeight="1">
      <c r="B197" s="34"/>
      <c r="C197" s="162" t="s">
        <v>376</v>
      </c>
      <c r="D197" s="162" t="s">
        <v>153</v>
      </c>
      <c r="E197" s="163" t="s">
        <v>377</v>
      </c>
      <c r="F197" s="245" t="s">
        <v>378</v>
      </c>
      <c r="G197" s="245"/>
      <c r="H197" s="245"/>
      <c r="I197" s="245"/>
      <c r="J197" s="164" t="s">
        <v>298</v>
      </c>
      <c r="K197" s="165">
        <v>1</v>
      </c>
      <c r="L197" s="246">
        <v>0</v>
      </c>
      <c r="M197" s="247"/>
      <c r="N197" s="248">
        <f t="shared" si="25"/>
        <v>0</v>
      </c>
      <c r="O197" s="248"/>
      <c r="P197" s="248"/>
      <c r="Q197" s="248"/>
      <c r="R197" s="36"/>
      <c r="T197" s="166" t="s">
        <v>22</v>
      </c>
      <c r="U197" s="43" t="s">
        <v>47</v>
      </c>
      <c r="V197" s="35"/>
      <c r="W197" s="167">
        <f t="shared" si="26"/>
        <v>0</v>
      </c>
      <c r="X197" s="167">
        <v>5.4140000000000001E-2</v>
      </c>
      <c r="Y197" s="167">
        <f t="shared" si="27"/>
        <v>5.4140000000000001E-2</v>
      </c>
      <c r="Z197" s="167">
        <v>0</v>
      </c>
      <c r="AA197" s="168">
        <f t="shared" si="28"/>
        <v>0</v>
      </c>
      <c r="AR197" s="17" t="s">
        <v>157</v>
      </c>
      <c r="AT197" s="17" t="s">
        <v>153</v>
      </c>
      <c r="AU197" s="17" t="s">
        <v>131</v>
      </c>
      <c r="AY197" s="17" t="s">
        <v>152</v>
      </c>
      <c r="BE197" s="104">
        <f t="shared" si="29"/>
        <v>0</v>
      </c>
      <c r="BF197" s="104">
        <f t="shared" si="30"/>
        <v>0</v>
      </c>
      <c r="BG197" s="104">
        <f t="shared" si="31"/>
        <v>0</v>
      </c>
      <c r="BH197" s="104">
        <f t="shared" si="32"/>
        <v>0</v>
      </c>
      <c r="BI197" s="104">
        <f t="shared" si="33"/>
        <v>0</v>
      </c>
      <c r="BJ197" s="17" t="s">
        <v>131</v>
      </c>
      <c r="BK197" s="104">
        <f t="shared" si="34"/>
        <v>0</v>
      </c>
      <c r="BL197" s="17" t="s">
        <v>157</v>
      </c>
      <c r="BM197" s="17" t="s">
        <v>379</v>
      </c>
    </row>
    <row r="198" spans="2:65" s="1" customFormat="1" ht="22.5" customHeight="1">
      <c r="B198" s="34"/>
      <c r="C198" s="169" t="s">
        <v>380</v>
      </c>
      <c r="D198" s="169" t="s">
        <v>234</v>
      </c>
      <c r="E198" s="170" t="s">
        <v>381</v>
      </c>
      <c r="F198" s="249" t="s">
        <v>382</v>
      </c>
      <c r="G198" s="249"/>
      <c r="H198" s="249"/>
      <c r="I198" s="249"/>
      <c r="J198" s="171" t="s">
        <v>298</v>
      </c>
      <c r="K198" s="172">
        <v>1</v>
      </c>
      <c r="L198" s="250">
        <v>0</v>
      </c>
      <c r="M198" s="251"/>
      <c r="N198" s="252">
        <f t="shared" si="25"/>
        <v>0</v>
      </c>
      <c r="O198" s="248"/>
      <c r="P198" s="248"/>
      <c r="Q198" s="248"/>
      <c r="R198" s="36"/>
      <c r="T198" s="166" t="s">
        <v>22</v>
      </c>
      <c r="U198" s="43" t="s">
        <v>47</v>
      </c>
      <c r="V198" s="35"/>
      <c r="W198" s="167">
        <f t="shared" si="26"/>
        <v>0</v>
      </c>
      <c r="X198" s="167">
        <v>4.4000000000000002E-4</v>
      </c>
      <c r="Y198" s="167">
        <f t="shared" si="27"/>
        <v>4.4000000000000002E-4</v>
      </c>
      <c r="Z198" s="167">
        <v>0</v>
      </c>
      <c r="AA198" s="168">
        <f t="shared" si="28"/>
        <v>0</v>
      </c>
      <c r="AR198" s="17" t="s">
        <v>185</v>
      </c>
      <c r="AT198" s="17" t="s">
        <v>234</v>
      </c>
      <c r="AU198" s="17" t="s">
        <v>131</v>
      </c>
      <c r="AY198" s="17" t="s">
        <v>152</v>
      </c>
      <c r="BE198" s="104">
        <f t="shared" si="29"/>
        <v>0</v>
      </c>
      <c r="BF198" s="104">
        <f t="shared" si="30"/>
        <v>0</v>
      </c>
      <c r="BG198" s="104">
        <f t="shared" si="31"/>
        <v>0</v>
      </c>
      <c r="BH198" s="104">
        <f t="shared" si="32"/>
        <v>0</v>
      </c>
      <c r="BI198" s="104">
        <f t="shared" si="33"/>
        <v>0</v>
      </c>
      <c r="BJ198" s="17" t="s">
        <v>131</v>
      </c>
      <c r="BK198" s="104">
        <f t="shared" si="34"/>
        <v>0</v>
      </c>
      <c r="BL198" s="17" t="s">
        <v>157</v>
      </c>
      <c r="BM198" s="17" t="s">
        <v>383</v>
      </c>
    </row>
    <row r="199" spans="2:65" s="1" customFormat="1" ht="31.5" customHeight="1">
      <c r="B199" s="34"/>
      <c r="C199" s="162" t="s">
        <v>384</v>
      </c>
      <c r="D199" s="162" t="s">
        <v>153</v>
      </c>
      <c r="E199" s="163" t="s">
        <v>385</v>
      </c>
      <c r="F199" s="245" t="s">
        <v>386</v>
      </c>
      <c r="G199" s="245"/>
      <c r="H199" s="245"/>
      <c r="I199" s="245"/>
      <c r="J199" s="164" t="s">
        <v>298</v>
      </c>
      <c r="K199" s="165">
        <v>4</v>
      </c>
      <c r="L199" s="246">
        <v>0</v>
      </c>
      <c r="M199" s="247"/>
      <c r="N199" s="248">
        <f t="shared" si="25"/>
        <v>0</v>
      </c>
      <c r="O199" s="248"/>
      <c r="P199" s="248"/>
      <c r="Q199" s="248"/>
      <c r="R199" s="36"/>
      <c r="T199" s="166" t="s">
        <v>22</v>
      </c>
      <c r="U199" s="43" t="s">
        <v>47</v>
      </c>
      <c r="V199" s="35"/>
      <c r="W199" s="167">
        <f t="shared" si="26"/>
        <v>0</v>
      </c>
      <c r="X199" s="167">
        <v>0</v>
      </c>
      <c r="Y199" s="167">
        <f t="shared" si="27"/>
        <v>0</v>
      </c>
      <c r="Z199" s="167">
        <v>0.05</v>
      </c>
      <c r="AA199" s="168">
        <f t="shared" si="28"/>
        <v>0.2</v>
      </c>
      <c r="AR199" s="17" t="s">
        <v>157</v>
      </c>
      <c r="AT199" s="17" t="s">
        <v>153</v>
      </c>
      <c r="AU199" s="17" t="s">
        <v>131</v>
      </c>
      <c r="AY199" s="17" t="s">
        <v>152</v>
      </c>
      <c r="BE199" s="104">
        <f t="shared" si="29"/>
        <v>0</v>
      </c>
      <c r="BF199" s="104">
        <f t="shared" si="30"/>
        <v>0</v>
      </c>
      <c r="BG199" s="104">
        <f t="shared" si="31"/>
        <v>0</v>
      </c>
      <c r="BH199" s="104">
        <f t="shared" si="32"/>
        <v>0</v>
      </c>
      <c r="BI199" s="104">
        <f t="shared" si="33"/>
        <v>0</v>
      </c>
      <c r="BJ199" s="17" t="s">
        <v>131</v>
      </c>
      <c r="BK199" s="104">
        <f t="shared" si="34"/>
        <v>0</v>
      </c>
      <c r="BL199" s="17" t="s">
        <v>157</v>
      </c>
      <c r="BM199" s="17" t="s">
        <v>387</v>
      </c>
    </row>
    <row r="200" spans="2:65" s="9" customFormat="1" ht="29.85" customHeight="1">
      <c r="B200" s="151"/>
      <c r="C200" s="152"/>
      <c r="D200" s="161" t="s">
        <v>116</v>
      </c>
      <c r="E200" s="161"/>
      <c r="F200" s="161"/>
      <c r="G200" s="161"/>
      <c r="H200" s="161"/>
      <c r="I200" s="161"/>
      <c r="J200" s="161"/>
      <c r="K200" s="161"/>
      <c r="L200" s="161"/>
      <c r="M200" s="161"/>
      <c r="N200" s="258">
        <f>BK200</f>
        <v>0</v>
      </c>
      <c r="O200" s="259"/>
      <c r="P200" s="259"/>
      <c r="Q200" s="259"/>
      <c r="R200" s="154"/>
      <c r="T200" s="155"/>
      <c r="U200" s="152"/>
      <c r="V200" s="152"/>
      <c r="W200" s="156">
        <f>W201</f>
        <v>0</v>
      </c>
      <c r="X200" s="152"/>
      <c r="Y200" s="156">
        <f>Y201</f>
        <v>2.8000000000000003E-4</v>
      </c>
      <c r="Z200" s="152"/>
      <c r="AA200" s="157">
        <f>AA201</f>
        <v>0</v>
      </c>
      <c r="AR200" s="158" t="s">
        <v>85</v>
      </c>
      <c r="AT200" s="159" t="s">
        <v>79</v>
      </c>
      <c r="AU200" s="159" t="s">
        <v>85</v>
      </c>
      <c r="AY200" s="158" t="s">
        <v>152</v>
      </c>
      <c r="BK200" s="160">
        <f>BK201</f>
        <v>0</v>
      </c>
    </row>
    <row r="201" spans="2:65" s="1" customFormat="1" ht="31.5" customHeight="1">
      <c r="B201" s="34"/>
      <c r="C201" s="162" t="s">
        <v>388</v>
      </c>
      <c r="D201" s="162" t="s">
        <v>153</v>
      </c>
      <c r="E201" s="163" t="s">
        <v>389</v>
      </c>
      <c r="F201" s="245" t="s">
        <v>390</v>
      </c>
      <c r="G201" s="245"/>
      <c r="H201" s="245"/>
      <c r="I201" s="245"/>
      <c r="J201" s="164" t="s">
        <v>178</v>
      </c>
      <c r="K201" s="165">
        <v>14</v>
      </c>
      <c r="L201" s="246">
        <v>0</v>
      </c>
      <c r="M201" s="247"/>
      <c r="N201" s="248">
        <f>ROUND(L201*K201,2)</f>
        <v>0</v>
      </c>
      <c r="O201" s="248"/>
      <c r="P201" s="248"/>
      <c r="Q201" s="248"/>
      <c r="R201" s="36"/>
      <c r="T201" s="166" t="s">
        <v>22</v>
      </c>
      <c r="U201" s="43" t="s">
        <v>47</v>
      </c>
      <c r="V201" s="35"/>
      <c r="W201" s="167">
        <f>V201*K201</f>
        <v>0</v>
      </c>
      <c r="X201" s="167">
        <v>2.0000000000000002E-5</v>
      </c>
      <c r="Y201" s="167">
        <f>X201*K201</f>
        <v>2.8000000000000003E-4</v>
      </c>
      <c r="Z201" s="167">
        <v>0</v>
      </c>
      <c r="AA201" s="168">
        <f>Z201*K201</f>
        <v>0</v>
      </c>
      <c r="AR201" s="17" t="s">
        <v>157</v>
      </c>
      <c r="AT201" s="17" t="s">
        <v>153</v>
      </c>
      <c r="AU201" s="17" t="s">
        <v>131</v>
      </c>
      <c r="AY201" s="17" t="s">
        <v>152</v>
      </c>
      <c r="BE201" s="104">
        <f>IF(U201="základní",N201,0)</f>
        <v>0</v>
      </c>
      <c r="BF201" s="104">
        <f>IF(U201="snížená",N201,0)</f>
        <v>0</v>
      </c>
      <c r="BG201" s="104">
        <f>IF(U201="zákl. přenesená",N201,0)</f>
        <v>0</v>
      </c>
      <c r="BH201" s="104">
        <f>IF(U201="sníž. přenesená",N201,0)</f>
        <v>0</v>
      </c>
      <c r="BI201" s="104">
        <f>IF(U201="nulová",N201,0)</f>
        <v>0</v>
      </c>
      <c r="BJ201" s="17" t="s">
        <v>131</v>
      </c>
      <c r="BK201" s="104">
        <f>ROUND(L201*K201,2)</f>
        <v>0</v>
      </c>
      <c r="BL201" s="17" t="s">
        <v>157</v>
      </c>
      <c r="BM201" s="17" t="s">
        <v>391</v>
      </c>
    </row>
    <row r="202" spans="2:65" s="9" customFormat="1" ht="29.85" customHeight="1">
      <c r="B202" s="151"/>
      <c r="C202" s="152"/>
      <c r="D202" s="161" t="s">
        <v>117</v>
      </c>
      <c r="E202" s="161"/>
      <c r="F202" s="161"/>
      <c r="G202" s="161"/>
      <c r="H202" s="161"/>
      <c r="I202" s="161"/>
      <c r="J202" s="161"/>
      <c r="K202" s="161"/>
      <c r="L202" s="161"/>
      <c r="M202" s="161"/>
      <c r="N202" s="258">
        <f>BK202</f>
        <v>0</v>
      </c>
      <c r="O202" s="259"/>
      <c r="P202" s="259"/>
      <c r="Q202" s="259"/>
      <c r="R202" s="154"/>
      <c r="T202" s="155"/>
      <c r="U202" s="152"/>
      <c r="V202" s="152"/>
      <c r="W202" s="156">
        <f>SUM(W203:W207)</f>
        <v>0</v>
      </c>
      <c r="X202" s="152"/>
      <c r="Y202" s="156">
        <f>SUM(Y203:Y207)</f>
        <v>0</v>
      </c>
      <c r="Z202" s="152"/>
      <c r="AA202" s="157">
        <f>SUM(AA203:AA207)</f>
        <v>0</v>
      </c>
      <c r="AR202" s="158" t="s">
        <v>85</v>
      </c>
      <c r="AT202" s="159" t="s">
        <v>79</v>
      </c>
      <c r="AU202" s="159" t="s">
        <v>85</v>
      </c>
      <c r="AY202" s="158" t="s">
        <v>152</v>
      </c>
      <c r="BK202" s="160">
        <f>SUM(BK203:BK207)</f>
        <v>0</v>
      </c>
    </row>
    <row r="203" spans="2:65" s="1" customFormat="1" ht="22.5" customHeight="1">
      <c r="B203" s="34"/>
      <c r="C203" s="162" t="s">
        <v>392</v>
      </c>
      <c r="D203" s="162" t="s">
        <v>153</v>
      </c>
      <c r="E203" s="163" t="s">
        <v>393</v>
      </c>
      <c r="F203" s="245" t="s">
        <v>394</v>
      </c>
      <c r="G203" s="245"/>
      <c r="H203" s="245"/>
      <c r="I203" s="245"/>
      <c r="J203" s="164" t="s">
        <v>223</v>
      </c>
      <c r="K203" s="165">
        <v>108.42</v>
      </c>
      <c r="L203" s="246">
        <v>0</v>
      </c>
      <c r="M203" s="247"/>
      <c r="N203" s="248">
        <f>ROUND(L203*K203,2)</f>
        <v>0</v>
      </c>
      <c r="O203" s="248"/>
      <c r="P203" s="248"/>
      <c r="Q203" s="248"/>
      <c r="R203" s="36"/>
      <c r="T203" s="166" t="s">
        <v>22</v>
      </c>
      <c r="U203" s="43" t="s">
        <v>47</v>
      </c>
      <c r="V203" s="35"/>
      <c r="W203" s="167">
        <f>V203*K203</f>
        <v>0</v>
      </c>
      <c r="X203" s="167">
        <v>0</v>
      </c>
      <c r="Y203" s="167">
        <f>X203*K203</f>
        <v>0</v>
      </c>
      <c r="Z203" s="167">
        <v>0</v>
      </c>
      <c r="AA203" s="168">
        <f>Z203*K203</f>
        <v>0</v>
      </c>
      <c r="AR203" s="17" t="s">
        <v>157</v>
      </c>
      <c r="AT203" s="17" t="s">
        <v>153</v>
      </c>
      <c r="AU203" s="17" t="s">
        <v>131</v>
      </c>
      <c r="AY203" s="17" t="s">
        <v>152</v>
      </c>
      <c r="BE203" s="104">
        <f>IF(U203="základní",N203,0)</f>
        <v>0</v>
      </c>
      <c r="BF203" s="104">
        <f>IF(U203="snížená",N203,0)</f>
        <v>0</v>
      </c>
      <c r="BG203" s="104">
        <f>IF(U203="zákl. přenesená",N203,0)</f>
        <v>0</v>
      </c>
      <c r="BH203" s="104">
        <f>IF(U203="sníž. přenesená",N203,0)</f>
        <v>0</v>
      </c>
      <c r="BI203" s="104">
        <f>IF(U203="nulová",N203,0)</f>
        <v>0</v>
      </c>
      <c r="BJ203" s="17" t="s">
        <v>131</v>
      </c>
      <c r="BK203" s="104">
        <f>ROUND(L203*K203,2)</f>
        <v>0</v>
      </c>
      <c r="BL203" s="17" t="s">
        <v>157</v>
      </c>
      <c r="BM203" s="17" t="s">
        <v>395</v>
      </c>
    </row>
    <row r="204" spans="2:65" s="1" customFormat="1" ht="44.25" customHeight="1">
      <c r="B204" s="34"/>
      <c r="C204" s="162" t="s">
        <v>396</v>
      </c>
      <c r="D204" s="162" t="s">
        <v>153</v>
      </c>
      <c r="E204" s="163" t="s">
        <v>397</v>
      </c>
      <c r="F204" s="245" t="s">
        <v>398</v>
      </c>
      <c r="G204" s="245"/>
      <c r="H204" s="245"/>
      <c r="I204" s="245"/>
      <c r="J204" s="164" t="s">
        <v>223</v>
      </c>
      <c r="K204" s="165">
        <v>108.42</v>
      </c>
      <c r="L204" s="246">
        <v>0</v>
      </c>
      <c r="M204" s="247"/>
      <c r="N204" s="248">
        <f>ROUND(L204*K204,2)</f>
        <v>0</v>
      </c>
      <c r="O204" s="248"/>
      <c r="P204" s="248"/>
      <c r="Q204" s="248"/>
      <c r="R204" s="36"/>
      <c r="T204" s="166" t="s">
        <v>22</v>
      </c>
      <c r="U204" s="43" t="s">
        <v>47</v>
      </c>
      <c r="V204" s="35"/>
      <c r="W204" s="167">
        <f>V204*K204</f>
        <v>0</v>
      </c>
      <c r="X204" s="167">
        <v>0</v>
      </c>
      <c r="Y204" s="167">
        <f>X204*K204</f>
        <v>0</v>
      </c>
      <c r="Z204" s="167">
        <v>0</v>
      </c>
      <c r="AA204" s="168">
        <f>Z204*K204</f>
        <v>0</v>
      </c>
      <c r="AR204" s="17" t="s">
        <v>157</v>
      </c>
      <c r="AT204" s="17" t="s">
        <v>153</v>
      </c>
      <c r="AU204" s="17" t="s">
        <v>131</v>
      </c>
      <c r="AY204" s="17" t="s">
        <v>152</v>
      </c>
      <c r="BE204" s="104">
        <f>IF(U204="základní",N204,0)</f>
        <v>0</v>
      </c>
      <c r="BF204" s="104">
        <f>IF(U204="snížená",N204,0)</f>
        <v>0</v>
      </c>
      <c r="BG204" s="104">
        <f>IF(U204="zákl. přenesená",N204,0)</f>
        <v>0</v>
      </c>
      <c r="BH204" s="104">
        <f>IF(U204="sníž. přenesená",N204,0)</f>
        <v>0</v>
      </c>
      <c r="BI204" s="104">
        <f>IF(U204="nulová",N204,0)</f>
        <v>0</v>
      </c>
      <c r="BJ204" s="17" t="s">
        <v>131</v>
      </c>
      <c r="BK204" s="104">
        <f>ROUND(L204*K204,2)</f>
        <v>0</v>
      </c>
      <c r="BL204" s="17" t="s">
        <v>157</v>
      </c>
      <c r="BM204" s="17" t="s">
        <v>399</v>
      </c>
    </row>
    <row r="205" spans="2:65" s="1" customFormat="1" ht="31.5" customHeight="1">
      <c r="B205" s="34"/>
      <c r="C205" s="162" t="s">
        <v>400</v>
      </c>
      <c r="D205" s="162" t="s">
        <v>153</v>
      </c>
      <c r="E205" s="163" t="s">
        <v>401</v>
      </c>
      <c r="F205" s="245" t="s">
        <v>402</v>
      </c>
      <c r="G205" s="245"/>
      <c r="H205" s="245"/>
      <c r="I205" s="245"/>
      <c r="J205" s="164" t="s">
        <v>223</v>
      </c>
      <c r="K205" s="165">
        <v>108.42</v>
      </c>
      <c r="L205" s="246">
        <v>0</v>
      </c>
      <c r="M205" s="247"/>
      <c r="N205" s="248">
        <f>ROUND(L205*K205,2)</f>
        <v>0</v>
      </c>
      <c r="O205" s="248"/>
      <c r="P205" s="248"/>
      <c r="Q205" s="248"/>
      <c r="R205" s="36"/>
      <c r="T205" s="166" t="s">
        <v>22</v>
      </c>
      <c r="U205" s="43" t="s">
        <v>47</v>
      </c>
      <c r="V205" s="35"/>
      <c r="W205" s="167">
        <f>V205*K205</f>
        <v>0</v>
      </c>
      <c r="X205" s="167">
        <v>0</v>
      </c>
      <c r="Y205" s="167">
        <f>X205*K205</f>
        <v>0</v>
      </c>
      <c r="Z205" s="167">
        <v>0</v>
      </c>
      <c r="AA205" s="168">
        <f>Z205*K205</f>
        <v>0</v>
      </c>
      <c r="AR205" s="17" t="s">
        <v>157</v>
      </c>
      <c r="AT205" s="17" t="s">
        <v>153</v>
      </c>
      <c r="AU205" s="17" t="s">
        <v>131</v>
      </c>
      <c r="AY205" s="17" t="s">
        <v>152</v>
      </c>
      <c r="BE205" s="104">
        <f>IF(U205="základní",N205,0)</f>
        <v>0</v>
      </c>
      <c r="BF205" s="104">
        <f>IF(U205="snížená",N205,0)</f>
        <v>0</v>
      </c>
      <c r="BG205" s="104">
        <f>IF(U205="zákl. přenesená",N205,0)</f>
        <v>0</v>
      </c>
      <c r="BH205" s="104">
        <f>IF(U205="sníž. přenesená",N205,0)</f>
        <v>0</v>
      </c>
      <c r="BI205" s="104">
        <f>IF(U205="nulová",N205,0)</f>
        <v>0</v>
      </c>
      <c r="BJ205" s="17" t="s">
        <v>131</v>
      </c>
      <c r="BK205" s="104">
        <f>ROUND(L205*K205,2)</f>
        <v>0</v>
      </c>
      <c r="BL205" s="17" t="s">
        <v>157</v>
      </c>
      <c r="BM205" s="17" t="s">
        <v>403</v>
      </c>
    </row>
    <row r="206" spans="2:65" s="1" customFormat="1" ht="31.5" customHeight="1">
      <c r="B206" s="34"/>
      <c r="C206" s="162" t="s">
        <v>404</v>
      </c>
      <c r="D206" s="162" t="s">
        <v>153</v>
      </c>
      <c r="E206" s="163" t="s">
        <v>405</v>
      </c>
      <c r="F206" s="245" t="s">
        <v>406</v>
      </c>
      <c r="G206" s="245"/>
      <c r="H206" s="245"/>
      <c r="I206" s="245"/>
      <c r="J206" s="164" t="s">
        <v>223</v>
      </c>
      <c r="K206" s="165">
        <v>2710.5</v>
      </c>
      <c r="L206" s="246">
        <v>0</v>
      </c>
      <c r="M206" s="247"/>
      <c r="N206" s="248">
        <f>ROUND(L206*K206,2)</f>
        <v>0</v>
      </c>
      <c r="O206" s="248"/>
      <c r="P206" s="248"/>
      <c r="Q206" s="248"/>
      <c r="R206" s="36"/>
      <c r="T206" s="166" t="s">
        <v>22</v>
      </c>
      <c r="U206" s="43" t="s">
        <v>47</v>
      </c>
      <c r="V206" s="35"/>
      <c r="W206" s="167">
        <f>V206*K206</f>
        <v>0</v>
      </c>
      <c r="X206" s="167">
        <v>0</v>
      </c>
      <c r="Y206" s="167">
        <f>X206*K206</f>
        <v>0</v>
      </c>
      <c r="Z206" s="167">
        <v>0</v>
      </c>
      <c r="AA206" s="168">
        <f>Z206*K206</f>
        <v>0</v>
      </c>
      <c r="AR206" s="17" t="s">
        <v>157</v>
      </c>
      <c r="AT206" s="17" t="s">
        <v>153</v>
      </c>
      <c r="AU206" s="17" t="s">
        <v>131</v>
      </c>
      <c r="AY206" s="17" t="s">
        <v>152</v>
      </c>
      <c r="BE206" s="104">
        <f>IF(U206="základní",N206,0)</f>
        <v>0</v>
      </c>
      <c r="BF206" s="104">
        <f>IF(U206="snížená",N206,0)</f>
        <v>0</v>
      </c>
      <c r="BG206" s="104">
        <f>IF(U206="zákl. přenesená",N206,0)</f>
        <v>0</v>
      </c>
      <c r="BH206" s="104">
        <f>IF(U206="sníž. přenesená",N206,0)</f>
        <v>0</v>
      </c>
      <c r="BI206" s="104">
        <f>IF(U206="nulová",N206,0)</f>
        <v>0</v>
      </c>
      <c r="BJ206" s="17" t="s">
        <v>131</v>
      </c>
      <c r="BK206" s="104">
        <f>ROUND(L206*K206,2)</f>
        <v>0</v>
      </c>
      <c r="BL206" s="17" t="s">
        <v>157</v>
      </c>
      <c r="BM206" s="17" t="s">
        <v>407</v>
      </c>
    </row>
    <row r="207" spans="2:65" s="1" customFormat="1" ht="31.5" customHeight="1">
      <c r="B207" s="34"/>
      <c r="C207" s="162" t="s">
        <v>408</v>
      </c>
      <c r="D207" s="162" t="s">
        <v>153</v>
      </c>
      <c r="E207" s="163" t="s">
        <v>409</v>
      </c>
      <c r="F207" s="245" t="s">
        <v>410</v>
      </c>
      <c r="G207" s="245"/>
      <c r="H207" s="245"/>
      <c r="I207" s="245"/>
      <c r="J207" s="164" t="s">
        <v>223</v>
      </c>
      <c r="K207" s="165">
        <v>108.42</v>
      </c>
      <c r="L207" s="246">
        <v>0</v>
      </c>
      <c r="M207" s="247"/>
      <c r="N207" s="248">
        <f>ROUND(L207*K207,2)</f>
        <v>0</v>
      </c>
      <c r="O207" s="248"/>
      <c r="P207" s="248"/>
      <c r="Q207" s="248"/>
      <c r="R207" s="36"/>
      <c r="T207" s="166" t="s">
        <v>22</v>
      </c>
      <c r="U207" s="43" t="s">
        <v>47</v>
      </c>
      <c r="V207" s="35"/>
      <c r="W207" s="167">
        <f>V207*K207</f>
        <v>0</v>
      </c>
      <c r="X207" s="167">
        <v>0</v>
      </c>
      <c r="Y207" s="167">
        <f>X207*K207</f>
        <v>0</v>
      </c>
      <c r="Z207" s="167">
        <v>0</v>
      </c>
      <c r="AA207" s="168">
        <f>Z207*K207</f>
        <v>0</v>
      </c>
      <c r="AR207" s="17" t="s">
        <v>157</v>
      </c>
      <c r="AT207" s="17" t="s">
        <v>153</v>
      </c>
      <c r="AU207" s="17" t="s">
        <v>131</v>
      </c>
      <c r="AY207" s="17" t="s">
        <v>152</v>
      </c>
      <c r="BE207" s="104">
        <f>IF(U207="základní",N207,0)</f>
        <v>0</v>
      </c>
      <c r="BF207" s="104">
        <f>IF(U207="snížená",N207,0)</f>
        <v>0</v>
      </c>
      <c r="BG207" s="104">
        <f>IF(U207="zákl. přenesená",N207,0)</f>
        <v>0</v>
      </c>
      <c r="BH207" s="104">
        <f>IF(U207="sníž. přenesená",N207,0)</f>
        <v>0</v>
      </c>
      <c r="BI207" s="104">
        <f>IF(U207="nulová",N207,0)</f>
        <v>0</v>
      </c>
      <c r="BJ207" s="17" t="s">
        <v>131</v>
      </c>
      <c r="BK207" s="104">
        <f>ROUND(L207*K207,2)</f>
        <v>0</v>
      </c>
      <c r="BL207" s="17" t="s">
        <v>157</v>
      </c>
      <c r="BM207" s="17" t="s">
        <v>411</v>
      </c>
    </row>
    <row r="208" spans="2:65" s="9" customFormat="1" ht="29.85" customHeight="1">
      <c r="B208" s="151"/>
      <c r="C208" s="152"/>
      <c r="D208" s="161" t="s">
        <v>118</v>
      </c>
      <c r="E208" s="161"/>
      <c r="F208" s="161"/>
      <c r="G208" s="161"/>
      <c r="H208" s="161"/>
      <c r="I208" s="161"/>
      <c r="J208" s="161"/>
      <c r="K208" s="161"/>
      <c r="L208" s="161"/>
      <c r="M208" s="161"/>
      <c r="N208" s="258">
        <f>BK208</f>
        <v>0</v>
      </c>
      <c r="O208" s="259"/>
      <c r="P208" s="259"/>
      <c r="Q208" s="259"/>
      <c r="R208" s="154"/>
      <c r="T208" s="155"/>
      <c r="U208" s="152"/>
      <c r="V208" s="152"/>
      <c r="W208" s="156">
        <f>W209</f>
        <v>0</v>
      </c>
      <c r="X208" s="152"/>
      <c r="Y208" s="156">
        <f>Y209</f>
        <v>0</v>
      </c>
      <c r="Z208" s="152"/>
      <c r="AA208" s="157">
        <f>AA209</f>
        <v>0</v>
      </c>
      <c r="AR208" s="158" t="s">
        <v>85</v>
      </c>
      <c r="AT208" s="159" t="s">
        <v>79</v>
      </c>
      <c r="AU208" s="159" t="s">
        <v>85</v>
      </c>
      <c r="AY208" s="158" t="s">
        <v>152</v>
      </c>
      <c r="BK208" s="160">
        <f>BK209</f>
        <v>0</v>
      </c>
    </row>
    <row r="209" spans="2:65" s="1" customFormat="1" ht="22.5" customHeight="1">
      <c r="B209" s="34"/>
      <c r="C209" s="162" t="s">
        <v>412</v>
      </c>
      <c r="D209" s="162" t="s">
        <v>153</v>
      </c>
      <c r="E209" s="163" t="s">
        <v>413</v>
      </c>
      <c r="F209" s="245" t="s">
        <v>414</v>
      </c>
      <c r="G209" s="245"/>
      <c r="H209" s="245"/>
      <c r="I209" s="245"/>
      <c r="J209" s="164" t="s">
        <v>223</v>
      </c>
      <c r="K209" s="165">
        <v>133.15199999999999</v>
      </c>
      <c r="L209" s="246">
        <v>0</v>
      </c>
      <c r="M209" s="247"/>
      <c r="N209" s="248">
        <f>ROUND(L209*K209,2)</f>
        <v>0</v>
      </c>
      <c r="O209" s="248"/>
      <c r="P209" s="248"/>
      <c r="Q209" s="248"/>
      <c r="R209" s="36"/>
      <c r="T209" s="166" t="s">
        <v>22</v>
      </c>
      <c r="U209" s="43" t="s">
        <v>47</v>
      </c>
      <c r="V209" s="35"/>
      <c r="W209" s="167">
        <f>V209*K209</f>
        <v>0</v>
      </c>
      <c r="X209" s="167">
        <v>0</v>
      </c>
      <c r="Y209" s="167">
        <f>X209*K209</f>
        <v>0</v>
      </c>
      <c r="Z209" s="167">
        <v>0</v>
      </c>
      <c r="AA209" s="168">
        <f>Z209*K209</f>
        <v>0</v>
      </c>
      <c r="AR209" s="17" t="s">
        <v>157</v>
      </c>
      <c r="AT209" s="17" t="s">
        <v>153</v>
      </c>
      <c r="AU209" s="17" t="s">
        <v>131</v>
      </c>
      <c r="AY209" s="17" t="s">
        <v>152</v>
      </c>
      <c r="BE209" s="104">
        <f>IF(U209="základní",N209,0)</f>
        <v>0</v>
      </c>
      <c r="BF209" s="104">
        <f>IF(U209="snížená",N209,0)</f>
        <v>0</v>
      </c>
      <c r="BG209" s="104">
        <f>IF(U209="zákl. přenesená",N209,0)</f>
        <v>0</v>
      </c>
      <c r="BH209" s="104">
        <f>IF(U209="sníž. přenesená",N209,0)</f>
        <v>0</v>
      </c>
      <c r="BI209" s="104">
        <f>IF(U209="nulová",N209,0)</f>
        <v>0</v>
      </c>
      <c r="BJ209" s="17" t="s">
        <v>131</v>
      </c>
      <c r="BK209" s="104">
        <f>ROUND(L209*K209,2)</f>
        <v>0</v>
      </c>
      <c r="BL209" s="17" t="s">
        <v>157</v>
      </c>
      <c r="BM209" s="17" t="s">
        <v>415</v>
      </c>
    </row>
    <row r="210" spans="2:65" s="9" customFormat="1" ht="37.35" customHeight="1">
      <c r="B210" s="151"/>
      <c r="C210" s="152"/>
      <c r="D210" s="153" t="s">
        <v>119</v>
      </c>
      <c r="E210" s="153"/>
      <c r="F210" s="153"/>
      <c r="G210" s="153"/>
      <c r="H210" s="153"/>
      <c r="I210" s="153"/>
      <c r="J210" s="153"/>
      <c r="K210" s="153"/>
      <c r="L210" s="153"/>
      <c r="M210" s="153"/>
      <c r="N210" s="260">
        <f>BK210</f>
        <v>0</v>
      </c>
      <c r="O210" s="261"/>
      <c r="P210" s="261"/>
      <c r="Q210" s="261"/>
      <c r="R210" s="154"/>
      <c r="T210" s="155"/>
      <c r="U210" s="152"/>
      <c r="V210" s="152"/>
      <c r="W210" s="156">
        <f>W211+W220+W223+W228+W231</f>
        <v>0</v>
      </c>
      <c r="X210" s="152"/>
      <c r="Y210" s="156">
        <f>Y211+Y220+Y223+Y228+Y231</f>
        <v>1.3059125</v>
      </c>
      <c r="Z210" s="152"/>
      <c r="AA210" s="157">
        <f>AA211+AA220+AA223+AA228+AA231</f>
        <v>46.364820000000002</v>
      </c>
      <c r="AR210" s="158" t="s">
        <v>131</v>
      </c>
      <c r="AT210" s="159" t="s">
        <v>79</v>
      </c>
      <c r="AU210" s="159" t="s">
        <v>80</v>
      </c>
      <c r="AY210" s="158" t="s">
        <v>152</v>
      </c>
      <c r="BK210" s="160">
        <f>BK211+BK220+BK223+BK228+BK231</f>
        <v>0</v>
      </c>
    </row>
    <row r="211" spans="2:65" s="9" customFormat="1" ht="19.899999999999999" customHeight="1">
      <c r="B211" s="151"/>
      <c r="C211" s="152"/>
      <c r="D211" s="161" t="s">
        <v>120</v>
      </c>
      <c r="E211" s="161"/>
      <c r="F211" s="161"/>
      <c r="G211" s="161"/>
      <c r="H211" s="161"/>
      <c r="I211" s="161"/>
      <c r="J211" s="161"/>
      <c r="K211" s="161"/>
      <c r="L211" s="161"/>
      <c r="M211" s="161"/>
      <c r="N211" s="256">
        <f>BK211</f>
        <v>0</v>
      </c>
      <c r="O211" s="257"/>
      <c r="P211" s="257"/>
      <c r="Q211" s="257"/>
      <c r="R211" s="154"/>
      <c r="T211" s="155"/>
      <c r="U211" s="152"/>
      <c r="V211" s="152"/>
      <c r="W211" s="156">
        <f>SUM(W212:W219)</f>
        <v>0</v>
      </c>
      <c r="X211" s="152"/>
      <c r="Y211" s="156">
        <f>SUM(Y212:Y219)</f>
        <v>1.1373525</v>
      </c>
      <c r="Z211" s="152"/>
      <c r="AA211" s="157">
        <f>SUM(AA212:AA219)</f>
        <v>0.75599999999999989</v>
      </c>
      <c r="AR211" s="158" t="s">
        <v>131</v>
      </c>
      <c r="AT211" s="159" t="s">
        <v>79</v>
      </c>
      <c r="AU211" s="159" t="s">
        <v>85</v>
      </c>
      <c r="AY211" s="158" t="s">
        <v>152</v>
      </c>
      <c r="BK211" s="160">
        <f>SUM(BK212:BK219)</f>
        <v>0</v>
      </c>
    </row>
    <row r="212" spans="2:65" s="1" customFormat="1" ht="31.5" customHeight="1">
      <c r="B212" s="34"/>
      <c r="C212" s="162" t="s">
        <v>416</v>
      </c>
      <c r="D212" s="162" t="s">
        <v>153</v>
      </c>
      <c r="E212" s="163" t="s">
        <v>417</v>
      </c>
      <c r="F212" s="245" t="s">
        <v>418</v>
      </c>
      <c r="G212" s="245"/>
      <c r="H212" s="245"/>
      <c r="I212" s="245"/>
      <c r="J212" s="164" t="s">
        <v>156</v>
      </c>
      <c r="K212" s="165">
        <v>179.75</v>
      </c>
      <c r="L212" s="246">
        <v>0</v>
      </c>
      <c r="M212" s="247"/>
      <c r="N212" s="248">
        <f t="shared" ref="N212:N219" si="35">ROUND(L212*K212,2)</f>
        <v>0</v>
      </c>
      <c r="O212" s="248"/>
      <c r="P212" s="248"/>
      <c r="Q212" s="248"/>
      <c r="R212" s="36"/>
      <c r="T212" s="166" t="s">
        <v>22</v>
      </c>
      <c r="U212" s="43" t="s">
        <v>47</v>
      </c>
      <c r="V212" s="35"/>
      <c r="W212" s="167">
        <f t="shared" ref="W212:W219" si="36">V212*K212</f>
        <v>0</v>
      </c>
      <c r="X212" s="167">
        <v>0</v>
      </c>
      <c r="Y212" s="167">
        <f t="shared" ref="Y212:Y219" si="37">X212*K212</f>
        <v>0</v>
      </c>
      <c r="Z212" s="167">
        <v>0</v>
      </c>
      <c r="AA212" s="168">
        <f t="shared" ref="AA212:AA219" si="38">Z212*K212</f>
        <v>0</v>
      </c>
      <c r="AR212" s="17" t="s">
        <v>216</v>
      </c>
      <c r="AT212" s="17" t="s">
        <v>153</v>
      </c>
      <c r="AU212" s="17" t="s">
        <v>131</v>
      </c>
      <c r="AY212" s="17" t="s">
        <v>152</v>
      </c>
      <c r="BE212" s="104">
        <f t="shared" ref="BE212:BE219" si="39">IF(U212="základní",N212,0)</f>
        <v>0</v>
      </c>
      <c r="BF212" s="104">
        <f t="shared" ref="BF212:BF219" si="40">IF(U212="snížená",N212,0)</f>
        <v>0</v>
      </c>
      <c r="BG212" s="104">
        <f t="shared" ref="BG212:BG219" si="41">IF(U212="zákl. přenesená",N212,0)</f>
        <v>0</v>
      </c>
      <c r="BH212" s="104">
        <f t="shared" ref="BH212:BH219" si="42">IF(U212="sníž. přenesená",N212,0)</f>
        <v>0</v>
      </c>
      <c r="BI212" s="104">
        <f t="shared" ref="BI212:BI219" si="43">IF(U212="nulová",N212,0)</f>
        <v>0</v>
      </c>
      <c r="BJ212" s="17" t="s">
        <v>131</v>
      </c>
      <c r="BK212" s="104">
        <f t="shared" ref="BK212:BK219" si="44">ROUND(L212*K212,2)</f>
        <v>0</v>
      </c>
      <c r="BL212" s="17" t="s">
        <v>216</v>
      </c>
      <c r="BM212" s="17" t="s">
        <v>419</v>
      </c>
    </row>
    <row r="213" spans="2:65" s="1" customFormat="1" ht="22.5" customHeight="1">
      <c r="B213" s="34"/>
      <c r="C213" s="169" t="s">
        <v>420</v>
      </c>
      <c r="D213" s="169" t="s">
        <v>234</v>
      </c>
      <c r="E213" s="170" t="s">
        <v>421</v>
      </c>
      <c r="F213" s="249" t="s">
        <v>422</v>
      </c>
      <c r="G213" s="249"/>
      <c r="H213" s="249"/>
      <c r="I213" s="249"/>
      <c r="J213" s="171" t="s">
        <v>423</v>
      </c>
      <c r="K213" s="172">
        <v>53.924999999999997</v>
      </c>
      <c r="L213" s="250">
        <v>0</v>
      </c>
      <c r="M213" s="251"/>
      <c r="N213" s="252">
        <f t="shared" si="35"/>
        <v>0</v>
      </c>
      <c r="O213" s="248"/>
      <c r="P213" s="248"/>
      <c r="Q213" s="248"/>
      <c r="R213" s="36"/>
      <c r="T213" s="166" t="s">
        <v>22</v>
      </c>
      <c r="U213" s="43" t="s">
        <v>47</v>
      </c>
      <c r="V213" s="35"/>
      <c r="W213" s="167">
        <f t="shared" si="36"/>
        <v>0</v>
      </c>
      <c r="X213" s="167">
        <v>1E-3</v>
      </c>
      <c r="Y213" s="167">
        <f t="shared" si="37"/>
        <v>5.3925000000000001E-2</v>
      </c>
      <c r="Z213" s="167">
        <v>0</v>
      </c>
      <c r="AA213" s="168">
        <f t="shared" si="38"/>
        <v>0</v>
      </c>
      <c r="AR213" s="17" t="s">
        <v>279</v>
      </c>
      <c r="AT213" s="17" t="s">
        <v>234</v>
      </c>
      <c r="AU213" s="17" t="s">
        <v>131</v>
      </c>
      <c r="AY213" s="17" t="s">
        <v>152</v>
      </c>
      <c r="BE213" s="104">
        <f t="shared" si="39"/>
        <v>0</v>
      </c>
      <c r="BF213" s="104">
        <f t="shared" si="40"/>
        <v>0</v>
      </c>
      <c r="BG213" s="104">
        <f t="shared" si="41"/>
        <v>0</v>
      </c>
      <c r="BH213" s="104">
        <f t="shared" si="42"/>
        <v>0</v>
      </c>
      <c r="BI213" s="104">
        <f t="shared" si="43"/>
        <v>0</v>
      </c>
      <c r="BJ213" s="17" t="s">
        <v>131</v>
      </c>
      <c r="BK213" s="104">
        <f t="shared" si="44"/>
        <v>0</v>
      </c>
      <c r="BL213" s="17" t="s">
        <v>216</v>
      </c>
      <c r="BM213" s="17" t="s">
        <v>424</v>
      </c>
    </row>
    <row r="214" spans="2:65" s="1" customFormat="1" ht="22.5" customHeight="1">
      <c r="B214" s="34"/>
      <c r="C214" s="162" t="s">
        <v>425</v>
      </c>
      <c r="D214" s="162" t="s">
        <v>153</v>
      </c>
      <c r="E214" s="163" t="s">
        <v>426</v>
      </c>
      <c r="F214" s="245" t="s">
        <v>427</v>
      </c>
      <c r="G214" s="245"/>
      <c r="H214" s="245"/>
      <c r="I214" s="245"/>
      <c r="J214" s="164" t="s">
        <v>156</v>
      </c>
      <c r="K214" s="165">
        <v>168</v>
      </c>
      <c r="L214" s="246">
        <v>0</v>
      </c>
      <c r="M214" s="247"/>
      <c r="N214" s="248">
        <f t="shared" si="35"/>
        <v>0</v>
      </c>
      <c r="O214" s="248"/>
      <c r="P214" s="248"/>
      <c r="Q214" s="248"/>
      <c r="R214" s="36"/>
      <c r="T214" s="166" t="s">
        <v>22</v>
      </c>
      <c r="U214" s="43" t="s">
        <v>47</v>
      </c>
      <c r="V214" s="35"/>
      <c r="W214" s="167">
        <f t="shared" si="36"/>
        <v>0</v>
      </c>
      <c r="X214" s="167">
        <v>0</v>
      </c>
      <c r="Y214" s="167">
        <f t="shared" si="37"/>
        <v>0</v>
      </c>
      <c r="Z214" s="167">
        <v>4.4999999999999997E-3</v>
      </c>
      <c r="AA214" s="168">
        <f t="shared" si="38"/>
        <v>0.75599999999999989</v>
      </c>
      <c r="AR214" s="17" t="s">
        <v>216</v>
      </c>
      <c r="AT214" s="17" t="s">
        <v>153</v>
      </c>
      <c r="AU214" s="17" t="s">
        <v>131</v>
      </c>
      <c r="AY214" s="17" t="s">
        <v>152</v>
      </c>
      <c r="BE214" s="104">
        <f t="shared" si="39"/>
        <v>0</v>
      </c>
      <c r="BF214" s="104">
        <f t="shared" si="40"/>
        <v>0</v>
      </c>
      <c r="BG214" s="104">
        <f t="shared" si="41"/>
        <v>0</v>
      </c>
      <c r="BH214" s="104">
        <f t="shared" si="42"/>
        <v>0</v>
      </c>
      <c r="BI214" s="104">
        <f t="shared" si="43"/>
        <v>0</v>
      </c>
      <c r="BJ214" s="17" t="s">
        <v>131</v>
      </c>
      <c r="BK214" s="104">
        <f t="shared" si="44"/>
        <v>0</v>
      </c>
      <c r="BL214" s="17" t="s">
        <v>216</v>
      </c>
      <c r="BM214" s="17" t="s">
        <v>428</v>
      </c>
    </row>
    <row r="215" spans="2:65" s="1" customFormat="1" ht="31.5" customHeight="1">
      <c r="B215" s="34"/>
      <c r="C215" s="162" t="s">
        <v>429</v>
      </c>
      <c r="D215" s="162" t="s">
        <v>153</v>
      </c>
      <c r="E215" s="163" t="s">
        <v>430</v>
      </c>
      <c r="F215" s="245" t="s">
        <v>431</v>
      </c>
      <c r="G215" s="245"/>
      <c r="H215" s="245"/>
      <c r="I215" s="245"/>
      <c r="J215" s="164" t="s">
        <v>156</v>
      </c>
      <c r="K215" s="165">
        <v>179.75</v>
      </c>
      <c r="L215" s="246">
        <v>0</v>
      </c>
      <c r="M215" s="247"/>
      <c r="N215" s="248">
        <f t="shared" si="35"/>
        <v>0</v>
      </c>
      <c r="O215" s="248"/>
      <c r="P215" s="248"/>
      <c r="Q215" s="248"/>
      <c r="R215" s="36"/>
      <c r="T215" s="166" t="s">
        <v>22</v>
      </c>
      <c r="U215" s="43" t="s">
        <v>47</v>
      </c>
      <c r="V215" s="35"/>
      <c r="W215" s="167">
        <f t="shared" si="36"/>
        <v>0</v>
      </c>
      <c r="X215" s="167">
        <v>5.6999999999999998E-4</v>
      </c>
      <c r="Y215" s="167">
        <f t="shared" si="37"/>
        <v>0.10245749999999999</v>
      </c>
      <c r="Z215" s="167">
        <v>0</v>
      </c>
      <c r="AA215" s="168">
        <f t="shared" si="38"/>
        <v>0</v>
      </c>
      <c r="AR215" s="17" t="s">
        <v>216</v>
      </c>
      <c r="AT215" s="17" t="s">
        <v>153</v>
      </c>
      <c r="AU215" s="17" t="s">
        <v>131</v>
      </c>
      <c r="AY215" s="17" t="s">
        <v>152</v>
      </c>
      <c r="BE215" s="104">
        <f t="shared" si="39"/>
        <v>0</v>
      </c>
      <c r="BF215" s="104">
        <f t="shared" si="40"/>
        <v>0</v>
      </c>
      <c r="BG215" s="104">
        <f t="shared" si="41"/>
        <v>0</v>
      </c>
      <c r="BH215" s="104">
        <f t="shared" si="42"/>
        <v>0</v>
      </c>
      <c r="BI215" s="104">
        <f t="shared" si="43"/>
        <v>0</v>
      </c>
      <c r="BJ215" s="17" t="s">
        <v>131</v>
      </c>
      <c r="BK215" s="104">
        <f t="shared" si="44"/>
        <v>0</v>
      </c>
      <c r="BL215" s="17" t="s">
        <v>216</v>
      </c>
      <c r="BM215" s="17" t="s">
        <v>432</v>
      </c>
    </row>
    <row r="216" spans="2:65" s="1" customFormat="1" ht="22.5" customHeight="1">
      <c r="B216" s="34"/>
      <c r="C216" s="169" t="s">
        <v>433</v>
      </c>
      <c r="D216" s="169" t="s">
        <v>234</v>
      </c>
      <c r="E216" s="170" t="s">
        <v>434</v>
      </c>
      <c r="F216" s="249" t="s">
        <v>435</v>
      </c>
      <c r="G216" s="249"/>
      <c r="H216" s="249"/>
      <c r="I216" s="249"/>
      <c r="J216" s="171" t="s">
        <v>156</v>
      </c>
      <c r="K216" s="172">
        <v>215.7</v>
      </c>
      <c r="L216" s="250">
        <v>0</v>
      </c>
      <c r="M216" s="251"/>
      <c r="N216" s="252">
        <f t="shared" si="35"/>
        <v>0</v>
      </c>
      <c r="O216" s="248"/>
      <c r="P216" s="248"/>
      <c r="Q216" s="248"/>
      <c r="R216" s="36"/>
      <c r="T216" s="166" t="s">
        <v>22</v>
      </c>
      <c r="U216" s="43" t="s">
        <v>47</v>
      </c>
      <c r="V216" s="35"/>
      <c r="W216" s="167">
        <f t="shared" si="36"/>
        <v>0</v>
      </c>
      <c r="X216" s="167">
        <v>4.1000000000000003E-3</v>
      </c>
      <c r="Y216" s="167">
        <f t="shared" si="37"/>
        <v>0.88436999999999999</v>
      </c>
      <c r="Z216" s="167">
        <v>0</v>
      </c>
      <c r="AA216" s="168">
        <f t="shared" si="38"/>
        <v>0</v>
      </c>
      <c r="AR216" s="17" t="s">
        <v>279</v>
      </c>
      <c r="AT216" s="17" t="s">
        <v>234</v>
      </c>
      <c r="AU216" s="17" t="s">
        <v>131</v>
      </c>
      <c r="AY216" s="17" t="s">
        <v>152</v>
      </c>
      <c r="BE216" s="104">
        <f t="shared" si="39"/>
        <v>0</v>
      </c>
      <c r="BF216" s="104">
        <f t="shared" si="40"/>
        <v>0</v>
      </c>
      <c r="BG216" s="104">
        <f t="shared" si="41"/>
        <v>0</v>
      </c>
      <c r="BH216" s="104">
        <f t="shared" si="42"/>
        <v>0</v>
      </c>
      <c r="BI216" s="104">
        <f t="shared" si="43"/>
        <v>0</v>
      </c>
      <c r="BJ216" s="17" t="s">
        <v>131</v>
      </c>
      <c r="BK216" s="104">
        <f t="shared" si="44"/>
        <v>0</v>
      </c>
      <c r="BL216" s="17" t="s">
        <v>216</v>
      </c>
      <c r="BM216" s="17" t="s">
        <v>436</v>
      </c>
    </row>
    <row r="217" spans="2:65" s="1" customFormat="1" ht="31.5" customHeight="1">
      <c r="B217" s="34"/>
      <c r="C217" s="162" t="s">
        <v>437</v>
      </c>
      <c r="D217" s="162" t="s">
        <v>153</v>
      </c>
      <c r="E217" s="163" t="s">
        <v>438</v>
      </c>
      <c r="F217" s="245" t="s">
        <v>439</v>
      </c>
      <c r="G217" s="245"/>
      <c r="H217" s="245"/>
      <c r="I217" s="245"/>
      <c r="J217" s="164" t="s">
        <v>178</v>
      </c>
      <c r="K217" s="165">
        <v>69</v>
      </c>
      <c r="L217" s="246">
        <v>0</v>
      </c>
      <c r="M217" s="247"/>
      <c r="N217" s="248">
        <f t="shared" si="35"/>
        <v>0</v>
      </c>
      <c r="O217" s="248"/>
      <c r="P217" s="248"/>
      <c r="Q217" s="248"/>
      <c r="R217" s="36"/>
      <c r="T217" s="166" t="s">
        <v>22</v>
      </c>
      <c r="U217" s="43" t="s">
        <v>47</v>
      </c>
      <c r="V217" s="35"/>
      <c r="W217" s="167">
        <f t="shared" si="36"/>
        <v>0</v>
      </c>
      <c r="X217" s="167">
        <v>2.7999999999999998E-4</v>
      </c>
      <c r="Y217" s="167">
        <f t="shared" si="37"/>
        <v>1.9319999999999997E-2</v>
      </c>
      <c r="Z217" s="167">
        <v>0</v>
      </c>
      <c r="AA217" s="168">
        <f t="shared" si="38"/>
        <v>0</v>
      </c>
      <c r="AR217" s="17" t="s">
        <v>216</v>
      </c>
      <c r="AT217" s="17" t="s">
        <v>153</v>
      </c>
      <c r="AU217" s="17" t="s">
        <v>131</v>
      </c>
      <c r="AY217" s="17" t="s">
        <v>152</v>
      </c>
      <c r="BE217" s="104">
        <f t="shared" si="39"/>
        <v>0</v>
      </c>
      <c r="BF217" s="104">
        <f t="shared" si="40"/>
        <v>0</v>
      </c>
      <c r="BG217" s="104">
        <f t="shared" si="41"/>
        <v>0</v>
      </c>
      <c r="BH217" s="104">
        <f t="shared" si="42"/>
        <v>0</v>
      </c>
      <c r="BI217" s="104">
        <f t="shared" si="43"/>
        <v>0</v>
      </c>
      <c r="BJ217" s="17" t="s">
        <v>131</v>
      </c>
      <c r="BK217" s="104">
        <f t="shared" si="44"/>
        <v>0</v>
      </c>
      <c r="BL217" s="17" t="s">
        <v>216</v>
      </c>
      <c r="BM217" s="17" t="s">
        <v>440</v>
      </c>
    </row>
    <row r="218" spans="2:65" s="1" customFormat="1" ht="31.5" customHeight="1">
      <c r="B218" s="34"/>
      <c r="C218" s="162" t="s">
        <v>441</v>
      </c>
      <c r="D218" s="162" t="s">
        <v>153</v>
      </c>
      <c r="E218" s="163" t="s">
        <v>442</v>
      </c>
      <c r="F218" s="245" t="s">
        <v>443</v>
      </c>
      <c r="G218" s="245"/>
      <c r="H218" s="245"/>
      <c r="I218" s="245"/>
      <c r="J218" s="164" t="s">
        <v>156</v>
      </c>
      <c r="K218" s="165">
        <v>168</v>
      </c>
      <c r="L218" s="246">
        <v>0</v>
      </c>
      <c r="M218" s="247"/>
      <c r="N218" s="248">
        <f t="shared" si="35"/>
        <v>0</v>
      </c>
      <c r="O218" s="248"/>
      <c r="P218" s="248"/>
      <c r="Q218" s="248"/>
      <c r="R218" s="36"/>
      <c r="T218" s="166" t="s">
        <v>22</v>
      </c>
      <c r="U218" s="43" t="s">
        <v>47</v>
      </c>
      <c r="V218" s="35"/>
      <c r="W218" s="167">
        <f t="shared" si="36"/>
        <v>0</v>
      </c>
      <c r="X218" s="167">
        <v>4.6000000000000001E-4</v>
      </c>
      <c r="Y218" s="167">
        <f t="shared" si="37"/>
        <v>7.7280000000000001E-2</v>
      </c>
      <c r="Z218" s="167">
        <v>0</v>
      </c>
      <c r="AA218" s="168">
        <f t="shared" si="38"/>
        <v>0</v>
      </c>
      <c r="AR218" s="17" t="s">
        <v>216</v>
      </c>
      <c r="AT218" s="17" t="s">
        <v>153</v>
      </c>
      <c r="AU218" s="17" t="s">
        <v>131</v>
      </c>
      <c r="AY218" s="17" t="s">
        <v>152</v>
      </c>
      <c r="BE218" s="104">
        <f t="shared" si="39"/>
        <v>0</v>
      </c>
      <c r="BF218" s="104">
        <f t="shared" si="40"/>
        <v>0</v>
      </c>
      <c r="BG218" s="104">
        <f t="shared" si="41"/>
        <v>0</v>
      </c>
      <c r="BH218" s="104">
        <f t="shared" si="42"/>
        <v>0</v>
      </c>
      <c r="BI218" s="104">
        <f t="shared" si="43"/>
        <v>0</v>
      </c>
      <c r="BJ218" s="17" t="s">
        <v>131</v>
      </c>
      <c r="BK218" s="104">
        <f t="shared" si="44"/>
        <v>0</v>
      </c>
      <c r="BL218" s="17" t="s">
        <v>216</v>
      </c>
      <c r="BM218" s="17" t="s">
        <v>444</v>
      </c>
    </row>
    <row r="219" spans="2:65" s="1" customFormat="1" ht="31.5" customHeight="1">
      <c r="B219" s="34"/>
      <c r="C219" s="162" t="s">
        <v>445</v>
      </c>
      <c r="D219" s="162" t="s">
        <v>153</v>
      </c>
      <c r="E219" s="163" t="s">
        <v>446</v>
      </c>
      <c r="F219" s="245" t="s">
        <v>447</v>
      </c>
      <c r="G219" s="245"/>
      <c r="H219" s="245"/>
      <c r="I219" s="245"/>
      <c r="J219" s="164" t="s">
        <v>223</v>
      </c>
      <c r="K219" s="165">
        <v>1.137</v>
      </c>
      <c r="L219" s="246">
        <v>0</v>
      </c>
      <c r="M219" s="247"/>
      <c r="N219" s="248">
        <f t="shared" si="35"/>
        <v>0</v>
      </c>
      <c r="O219" s="248"/>
      <c r="P219" s="248"/>
      <c r="Q219" s="248"/>
      <c r="R219" s="36"/>
      <c r="T219" s="166" t="s">
        <v>22</v>
      </c>
      <c r="U219" s="43" t="s">
        <v>47</v>
      </c>
      <c r="V219" s="35"/>
      <c r="W219" s="167">
        <f t="shared" si="36"/>
        <v>0</v>
      </c>
      <c r="X219" s="167">
        <v>0</v>
      </c>
      <c r="Y219" s="167">
        <f t="shared" si="37"/>
        <v>0</v>
      </c>
      <c r="Z219" s="167">
        <v>0</v>
      </c>
      <c r="AA219" s="168">
        <f t="shared" si="38"/>
        <v>0</v>
      </c>
      <c r="AR219" s="17" t="s">
        <v>216</v>
      </c>
      <c r="AT219" s="17" t="s">
        <v>153</v>
      </c>
      <c r="AU219" s="17" t="s">
        <v>131</v>
      </c>
      <c r="AY219" s="17" t="s">
        <v>152</v>
      </c>
      <c r="BE219" s="104">
        <f t="shared" si="39"/>
        <v>0</v>
      </c>
      <c r="BF219" s="104">
        <f t="shared" si="40"/>
        <v>0</v>
      </c>
      <c r="BG219" s="104">
        <f t="shared" si="41"/>
        <v>0</v>
      </c>
      <c r="BH219" s="104">
        <f t="shared" si="42"/>
        <v>0</v>
      </c>
      <c r="BI219" s="104">
        <f t="shared" si="43"/>
        <v>0</v>
      </c>
      <c r="BJ219" s="17" t="s">
        <v>131</v>
      </c>
      <c r="BK219" s="104">
        <f t="shared" si="44"/>
        <v>0</v>
      </c>
      <c r="BL219" s="17" t="s">
        <v>216</v>
      </c>
      <c r="BM219" s="17" t="s">
        <v>448</v>
      </c>
    </row>
    <row r="220" spans="2:65" s="9" customFormat="1" ht="29.85" customHeight="1">
      <c r="B220" s="151"/>
      <c r="C220" s="152"/>
      <c r="D220" s="161" t="s">
        <v>121</v>
      </c>
      <c r="E220" s="161"/>
      <c r="F220" s="161"/>
      <c r="G220" s="161"/>
      <c r="H220" s="161"/>
      <c r="I220" s="161"/>
      <c r="J220" s="161"/>
      <c r="K220" s="161"/>
      <c r="L220" s="161"/>
      <c r="M220" s="161"/>
      <c r="N220" s="258">
        <f>BK220</f>
        <v>0</v>
      </c>
      <c r="O220" s="259"/>
      <c r="P220" s="259"/>
      <c r="Q220" s="259"/>
      <c r="R220" s="154"/>
      <c r="T220" s="155"/>
      <c r="U220" s="152"/>
      <c r="V220" s="152"/>
      <c r="W220" s="156">
        <f>SUM(W221:W222)</f>
        <v>0</v>
      </c>
      <c r="X220" s="152"/>
      <c r="Y220" s="156">
        <f>SUM(Y221:Y222)</f>
        <v>1.746E-2</v>
      </c>
      <c r="Z220" s="152"/>
      <c r="AA220" s="157">
        <f>SUM(AA221:AA222)</f>
        <v>43.65</v>
      </c>
      <c r="AR220" s="158" t="s">
        <v>131</v>
      </c>
      <c r="AT220" s="159" t="s">
        <v>79</v>
      </c>
      <c r="AU220" s="159" t="s">
        <v>85</v>
      </c>
      <c r="AY220" s="158" t="s">
        <v>152</v>
      </c>
      <c r="BK220" s="160">
        <f>SUM(BK221:BK222)</f>
        <v>0</v>
      </c>
    </row>
    <row r="221" spans="2:65" s="1" customFormat="1" ht="22.5" customHeight="1">
      <c r="B221" s="34"/>
      <c r="C221" s="162" t="s">
        <v>449</v>
      </c>
      <c r="D221" s="162" t="s">
        <v>153</v>
      </c>
      <c r="E221" s="163" t="s">
        <v>450</v>
      </c>
      <c r="F221" s="245" t="s">
        <v>451</v>
      </c>
      <c r="G221" s="245"/>
      <c r="H221" s="245"/>
      <c r="I221" s="245"/>
      <c r="J221" s="164" t="s">
        <v>156</v>
      </c>
      <c r="K221" s="165">
        <v>145.5</v>
      </c>
      <c r="L221" s="246">
        <v>0</v>
      </c>
      <c r="M221" s="247"/>
      <c r="N221" s="248">
        <f>ROUND(L221*K221,2)</f>
        <v>0</v>
      </c>
      <c r="O221" s="248"/>
      <c r="P221" s="248"/>
      <c r="Q221" s="248"/>
      <c r="R221" s="36"/>
      <c r="T221" s="166" t="s">
        <v>22</v>
      </c>
      <c r="U221" s="43" t="s">
        <v>47</v>
      </c>
      <c r="V221" s="35"/>
      <c r="W221" s="167">
        <f>V221*K221</f>
        <v>0</v>
      </c>
      <c r="X221" s="167">
        <v>1.2E-4</v>
      </c>
      <c r="Y221" s="167">
        <f>X221*K221</f>
        <v>1.746E-2</v>
      </c>
      <c r="Z221" s="167">
        <v>0.3</v>
      </c>
      <c r="AA221" s="168">
        <f>Z221*K221</f>
        <v>43.65</v>
      </c>
      <c r="AR221" s="17" t="s">
        <v>216</v>
      </c>
      <c r="AT221" s="17" t="s">
        <v>153</v>
      </c>
      <c r="AU221" s="17" t="s">
        <v>131</v>
      </c>
      <c r="AY221" s="17" t="s">
        <v>152</v>
      </c>
      <c r="BE221" s="104">
        <f>IF(U221="základní",N221,0)</f>
        <v>0</v>
      </c>
      <c r="BF221" s="104">
        <f>IF(U221="snížená",N221,0)</f>
        <v>0</v>
      </c>
      <c r="BG221" s="104">
        <f>IF(U221="zákl. přenesená",N221,0)</f>
        <v>0</v>
      </c>
      <c r="BH221" s="104">
        <f>IF(U221="sníž. přenesená",N221,0)</f>
        <v>0</v>
      </c>
      <c r="BI221" s="104">
        <f>IF(U221="nulová",N221,0)</f>
        <v>0</v>
      </c>
      <c r="BJ221" s="17" t="s">
        <v>131</v>
      </c>
      <c r="BK221" s="104">
        <f>ROUND(L221*K221,2)</f>
        <v>0</v>
      </c>
      <c r="BL221" s="17" t="s">
        <v>216</v>
      </c>
      <c r="BM221" s="17" t="s">
        <v>452</v>
      </c>
    </row>
    <row r="222" spans="2:65" s="1" customFormat="1" ht="31.5" customHeight="1">
      <c r="B222" s="34"/>
      <c r="C222" s="162" t="s">
        <v>453</v>
      </c>
      <c r="D222" s="162" t="s">
        <v>153</v>
      </c>
      <c r="E222" s="163" t="s">
        <v>454</v>
      </c>
      <c r="F222" s="245" t="s">
        <v>455</v>
      </c>
      <c r="G222" s="245"/>
      <c r="H222" s="245"/>
      <c r="I222" s="245"/>
      <c r="J222" s="164" t="s">
        <v>223</v>
      </c>
      <c r="K222" s="165">
        <v>1.7000000000000001E-2</v>
      </c>
      <c r="L222" s="246">
        <v>0</v>
      </c>
      <c r="M222" s="247"/>
      <c r="N222" s="248">
        <f>ROUND(L222*K222,2)</f>
        <v>0</v>
      </c>
      <c r="O222" s="248"/>
      <c r="P222" s="248"/>
      <c r="Q222" s="248"/>
      <c r="R222" s="36"/>
      <c r="T222" s="166" t="s">
        <v>22</v>
      </c>
      <c r="U222" s="43" t="s">
        <v>47</v>
      </c>
      <c r="V222" s="35"/>
      <c r="W222" s="167">
        <f>V222*K222</f>
        <v>0</v>
      </c>
      <c r="X222" s="167">
        <v>0</v>
      </c>
      <c r="Y222" s="167">
        <f>X222*K222</f>
        <v>0</v>
      </c>
      <c r="Z222" s="167">
        <v>0</v>
      </c>
      <c r="AA222" s="168">
        <f>Z222*K222</f>
        <v>0</v>
      </c>
      <c r="AR222" s="17" t="s">
        <v>216</v>
      </c>
      <c r="AT222" s="17" t="s">
        <v>153</v>
      </c>
      <c r="AU222" s="17" t="s">
        <v>131</v>
      </c>
      <c r="AY222" s="17" t="s">
        <v>152</v>
      </c>
      <c r="BE222" s="104">
        <f>IF(U222="základní",N222,0)</f>
        <v>0</v>
      </c>
      <c r="BF222" s="104">
        <f>IF(U222="snížená",N222,0)</f>
        <v>0</v>
      </c>
      <c r="BG222" s="104">
        <f>IF(U222="zákl. přenesená",N222,0)</f>
        <v>0</v>
      </c>
      <c r="BH222" s="104">
        <f>IF(U222="sníž. přenesená",N222,0)</f>
        <v>0</v>
      </c>
      <c r="BI222" s="104">
        <f>IF(U222="nulová",N222,0)</f>
        <v>0</v>
      </c>
      <c r="BJ222" s="17" t="s">
        <v>131</v>
      </c>
      <c r="BK222" s="104">
        <f>ROUND(L222*K222,2)</f>
        <v>0</v>
      </c>
      <c r="BL222" s="17" t="s">
        <v>216</v>
      </c>
      <c r="BM222" s="17" t="s">
        <v>456</v>
      </c>
    </row>
    <row r="223" spans="2:65" s="9" customFormat="1" ht="29.85" customHeight="1">
      <c r="B223" s="151"/>
      <c r="C223" s="152"/>
      <c r="D223" s="161" t="s">
        <v>122</v>
      </c>
      <c r="E223" s="161"/>
      <c r="F223" s="161"/>
      <c r="G223" s="161"/>
      <c r="H223" s="161"/>
      <c r="I223" s="161"/>
      <c r="J223" s="161"/>
      <c r="K223" s="161"/>
      <c r="L223" s="161"/>
      <c r="M223" s="161"/>
      <c r="N223" s="258">
        <f>BK223</f>
        <v>0</v>
      </c>
      <c r="O223" s="259"/>
      <c r="P223" s="259"/>
      <c r="Q223" s="259"/>
      <c r="R223" s="154"/>
      <c r="T223" s="155"/>
      <c r="U223" s="152"/>
      <c r="V223" s="152"/>
      <c r="W223" s="156">
        <f>SUM(W224:W227)</f>
        <v>0</v>
      </c>
      <c r="X223" s="152"/>
      <c r="Y223" s="156">
        <f>SUM(Y224:Y227)</f>
        <v>7.4999999999999997E-3</v>
      </c>
      <c r="Z223" s="152"/>
      <c r="AA223" s="157">
        <f>SUM(AA224:AA227)</f>
        <v>1.95882</v>
      </c>
      <c r="AR223" s="158" t="s">
        <v>131</v>
      </c>
      <c r="AT223" s="159" t="s">
        <v>79</v>
      </c>
      <c r="AU223" s="159" t="s">
        <v>85</v>
      </c>
      <c r="AY223" s="158" t="s">
        <v>152</v>
      </c>
      <c r="BK223" s="160">
        <f>SUM(BK224:BK227)</f>
        <v>0</v>
      </c>
    </row>
    <row r="224" spans="2:65" s="1" customFormat="1" ht="22.5" customHeight="1">
      <c r="B224" s="34"/>
      <c r="C224" s="162" t="s">
        <v>457</v>
      </c>
      <c r="D224" s="162" t="s">
        <v>153</v>
      </c>
      <c r="E224" s="163" t="s">
        <v>458</v>
      </c>
      <c r="F224" s="245" t="s">
        <v>459</v>
      </c>
      <c r="G224" s="245"/>
      <c r="H224" s="245"/>
      <c r="I224" s="245"/>
      <c r="J224" s="164" t="s">
        <v>178</v>
      </c>
      <c r="K224" s="165">
        <v>72.5</v>
      </c>
      <c r="L224" s="246">
        <v>0</v>
      </c>
      <c r="M224" s="247"/>
      <c r="N224" s="248">
        <f>ROUND(L224*K224,2)</f>
        <v>0</v>
      </c>
      <c r="O224" s="248"/>
      <c r="P224" s="248"/>
      <c r="Q224" s="248"/>
      <c r="R224" s="36"/>
      <c r="T224" s="166" t="s">
        <v>22</v>
      </c>
      <c r="U224" s="43" t="s">
        <v>47</v>
      </c>
      <c r="V224" s="35"/>
      <c r="W224" s="167">
        <f>V224*K224</f>
        <v>0</v>
      </c>
      <c r="X224" s="167">
        <v>0</v>
      </c>
      <c r="Y224" s="167">
        <f>X224*K224</f>
        <v>0</v>
      </c>
      <c r="Z224" s="167">
        <v>2.6700000000000002E-2</v>
      </c>
      <c r="AA224" s="168">
        <f>Z224*K224</f>
        <v>1.9357500000000001</v>
      </c>
      <c r="AR224" s="17" t="s">
        <v>157</v>
      </c>
      <c r="AT224" s="17" t="s">
        <v>153</v>
      </c>
      <c r="AU224" s="17" t="s">
        <v>131</v>
      </c>
      <c r="AY224" s="17" t="s">
        <v>152</v>
      </c>
      <c r="BE224" s="104">
        <f>IF(U224="základní",N224,0)</f>
        <v>0</v>
      </c>
      <c r="BF224" s="104">
        <f>IF(U224="snížená",N224,0)</f>
        <v>0</v>
      </c>
      <c r="BG224" s="104">
        <f>IF(U224="zákl. přenesená",N224,0)</f>
        <v>0</v>
      </c>
      <c r="BH224" s="104">
        <f>IF(U224="sníž. přenesená",N224,0)</f>
        <v>0</v>
      </c>
      <c r="BI224" s="104">
        <f>IF(U224="nulová",N224,0)</f>
        <v>0</v>
      </c>
      <c r="BJ224" s="17" t="s">
        <v>131</v>
      </c>
      <c r="BK224" s="104">
        <f>ROUND(L224*K224,2)</f>
        <v>0</v>
      </c>
      <c r="BL224" s="17" t="s">
        <v>157</v>
      </c>
      <c r="BM224" s="17" t="s">
        <v>460</v>
      </c>
    </row>
    <row r="225" spans="2:65" s="1" customFormat="1" ht="22.5" customHeight="1">
      <c r="B225" s="34"/>
      <c r="C225" s="162" t="s">
        <v>461</v>
      </c>
      <c r="D225" s="162" t="s">
        <v>153</v>
      </c>
      <c r="E225" s="163" t="s">
        <v>462</v>
      </c>
      <c r="F225" s="245" t="s">
        <v>463</v>
      </c>
      <c r="G225" s="245"/>
      <c r="H225" s="245"/>
      <c r="I225" s="245"/>
      <c r="J225" s="164" t="s">
        <v>298</v>
      </c>
      <c r="K225" s="165">
        <v>1</v>
      </c>
      <c r="L225" s="246">
        <v>0</v>
      </c>
      <c r="M225" s="247"/>
      <c r="N225" s="248">
        <f>ROUND(L225*K225,2)</f>
        <v>0</v>
      </c>
      <c r="O225" s="248"/>
      <c r="P225" s="248"/>
      <c r="Q225" s="248"/>
      <c r="R225" s="36"/>
      <c r="T225" s="166" t="s">
        <v>22</v>
      </c>
      <c r="U225" s="43" t="s">
        <v>47</v>
      </c>
      <c r="V225" s="35"/>
      <c r="W225" s="167">
        <f>V225*K225</f>
        <v>0</v>
      </c>
      <c r="X225" s="167">
        <v>0</v>
      </c>
      <c r="Y225" s="167">
        <f>X225*K225</f>
        <v>0</v>
      </c>
      <c r="Z225" s="167">
        <v>2.307E-2</v>
      </c>
      <c r="AA225" s="168">
        <f>Z225*K225</f>
        <v>2.307E-2</v>
      </c>
      <c r="AR225" s="17" t="s">
        <v>216</v>
      </c>
      <c r="AT225" s="17" t="s">
        <v>153</v>
      </c>
      <c r="AU225" s="17" t="s">
        <v>131</v>
      </c>
      <c r="AY225" s="17" t="s">
        <v>152</v>
      </c>
      <c r="BE225" s="104">
        <f>IF(U225="základní",N225,0)</f>
        <v>0</v>
      </c>
      <c r="BF225" s="104">
        <f>IF(U225="snížená",N225,0)</f>
        <v>0</v>
      </c>
      <c r="BG225" s="104">
        <f>IF(U225="zákl. přenesená",N225,0)</f>
        <v>0</v>
      </c>
      <c r="BH225" s="104">
        <f>IF(U225="sníž. přenesená",N225,0)</f>
        <v>0</v>
      </c>
      <c r="BI225" s="104">
        <f>IF(U225="nulová",N225,0)</f>
        <v>0</v>
      </c>
      <c r="BJ225" s="17" t="s">
        <v>131</v>
      </c>
      <c r="BK225" s="104">
        <f>ROUND(L225*K225,2)</f>
        <v>0</v>
      </c>
      <c r="BL225" s="17" t="s">
        <v>216</v>
      </c>
      <c r="BM225" s="17" t="s">
        <v>464</v>
      </c>
    </row>
    <row r="226" spans="2:65" s="1" customFormat="1" ht="31.5" customHeight="1">
      <c r="B226" s="34"/>
      <c r="C226" s="162" t="s">
        <v>465</v>
      </c>
      <c r="D226" s="162" t="s">
        <v>153</v>
      </c>
      <c r="E226" s="163" t="s">
        <v>466</v>
      </c>
      <c r="F226" s="245" t="s">
        <v>467</v>
      </c>
      <c r="G226" s="245"/>
      <c r="H226" s="245"/>
      <c r="I226" s="245"/>
      <c r="J226" s="164" t="s">
        <v>298</v>
      </c>
      <c r="K226" s="165">
        <v>5</v>
      </c>
      <c r="L226" s="246">
        <v>0</v>
      </c>
      <c r="M226" s="247"/>
      <c r="N226" s="248">
        <f>ROUND(L226*K226,2)</f>
        <v>0</v>
      </c>
      <c r="O226" s="248"/>
      <c r="P226" s="248"/>
      <c r="Q226" s="248"/>
      <c r="R226" s="36"/>
      <c r="T226" s="166" t="s">
        <v>22</v>
      </c>
      <c r="U226" s="43" t="s">
        <v>47</v>
      </c>
      <c r="V226" s="35"/>
      <c r="W226" s="167">
        <f>V226*K226</f>
        <v>0</v>
      </c>
      <c r="X226" s="167">
        <v>1.5E-3</v>
      </c>
      <c r="Y226" s="167">
        <f>X226*K226</f>
        <v>7.4999999999999997E-3</v>
      </c>
      <c r="Z226" s="167">
        <v>0</v>
      </c>
      <c r="AA226" s="168">
        <f>Z226*K226</f>
        <v>0</v>
      </c>
      <c r="AR226" s="17" t="s">
        <v>216</v>
      </c>
      <c r="AT226" s="17" t="s">
        <v>153</v>
      </c>
      <c r="AU226" s="17" t="s">
        <v>131</v>
      </c>
      <c r="AY226" s="17" t="s">
        <v>152</v>
      </c>
      <c r="BE226" s="104">
        <f>IF(U226="základní",N226,0)</f>
        <v>0</v>
      </c>
      <c r="BF226" s="104">
        <f>IF(U226="snížená",N226,0)</f>
        <v>0</v>
      </c>
      <c r="BG226" s="104">
        <f>IF(U226="zákl. přenesená",N226,0)</f>
        <v>0</v>
      </c>
      <c r="BH226" s="104">
        <f>IF(U226="sníž. přenesená",N226,0)</f>
        <v>0</v>
      </c>
      <c r="BI226" s="104">
        <f>IF(U226="nulová",N226,0)</f>
        <v>0</v>
      </c>
      <c r="BJ226" s="17" t="s">
        <v>131</v>
      </c>
      <c r="BK226" s="104">
        <f>ROUND(L226*K226,2)</f>
        <v>0</v>
      </c>
      <c r="BL226" s="17" t="s">
        <v>216</v>
      </c>
      <c r="BM226" s="17" t="s">
        <v>468</v>
      </c>
    </row>
    <row r="227" spans="2:65" s="1" customFormat="1" ht="31.5" customHeight="1">
      <c r="B227" s="34"/>
      <c r="C227" s="162" t="s">
        <v>469</v>
      </c>
      <c r="D227" s="162" t="s">
        <v>153</v>
      </c>
      <c r="E227" s="163" t="s">
        <v>470</v>
      </c>
      <c r="F227" s="245" t="s">
        <v>471</v>
      </c>
      <c r="G227" s="245"/>
      <c r="H227" s="245"/>
      <c r="I227" s="245"/>
      <c r="J227" s="164" t="s">
        <v>223</v>
      </c>
      <c r="K227" s="165">
        <v>8.0000000000000002E-3</v>
      </c>
      <c r="L227" s="246">
        <v>0</v>
      </c>
      <c r="M227" s="247"/>
      <c r="N227" s="248">
        <f>ROUND(L227*K227,2)</f>
        <v>0</v>
      </c>
      <c r="O227" s="248"/>
      <c r="P227" s="248"/>
      <c r="Q227" s="248"/>
      <c r="R227" s="36"/>
      <c r="T227" s="166" t="s">
        <v>22</v>
      </c>
      <c r="U227" s="43" t="s">
        <v>47</v>
      </c>
      <c r="V227" s="35"/>
      <c r="W227" s="167">
        <f>V227*K227</f>
        <v>0</v>
      </c>
      <c r="X227" s="167">
        <v>0</v>
      </c>
      <c r="Y227" s="167">
        <f>X227*K227</f>
        <v>0</v>
      </c>
      <c r="Z227" s="167">
        <v>0</v>
      </c>
      <c r="AA227" s="168">
        <f>Z227*K227</f>
        <v>0</v>
      </c>
      <c r="AR227" s="17" t="s">
        <v>216</v>
      </c>
      <c r="AT227" s="17" t="s">
        <v>153</v>
      </c>
      <c r="AU227" s="17" t="s">
        <v>131</v>
      </c>
      <c r="AY227" s="17" t="s">
        <v>152</v>
      </c>
      <c r="BE227" s="104">
        <f>IF(U227="základní",N227,0)</f>
        <v>0</v>
      </c>
      <c r="BF227" s="104">
        <f>IF(U227="snížená",N227,0)</f>
        <v>0</v>
      </c>
      <c r="BG227" s="104">
        <f>IF(U227="zákl. přenesená",N227,0)</f>
        <v>0</v>
      </c>
      <c r="BH227" s="104">
        <f>IF(U227="sníž. přenesená",N227,0)</f>
        <v>0</v>
      </c>
      <c r="BI227" s="104">
        <f>IF(U227="nulová",N227,0)</f>
        <v>0</v>
      </c>
      <c r="BJ227" s="17" t="s">
        <v>131</v>
      </c>
      <c r="BK227" s="104">
        <f>ROUND(L227*K227,2)</f>
        <v>0</v>
      </c>
      <c r="BL227" s="17" t="s">
        <v>216</v>
      </c>
      <c r="BM227" s="17" t="s">
        <v>472</v>
      </c>
    </row>
    <row r="228" spans="2:65" s="9" customFormat="1" ht="29.85" customHeight="1">
      <c r="B228" s="151"/>
      <c r="C228" s="152"/>
      <c r="D228" s="161" t="s">
        <v>123</v>
      </c>
      <c r="E228" s="161"/>
      <c r="F228" s="161"/>
      <c r="G228" s="161"/>
      <c r="H228" s="161"/>
      <c r="I228" s="161"/>
      <c r="J228" s="161"/>
      <c r="K228" s="161"/>
      <c r="L228" s="161"/>
      <c r="M228" s="161"/>
      <c r="N228" s="258">
        <f>BK228</f>
        <v>0</v>
      </c>
      <c r="O228" s="259"/>
      <c r="P228" s="259"/>
      <c r="Q228" s="259"/>
      <c r="R228" s="154"/>
      <c r="T228" s="155"/>
      <c r="U228" s="152"/>
      <c r="V228" s="152"/>
      <c r="W228" s="156">
        <f>SUM(W229:W230)</f>
        <v>0</v>
      </c>
      <c r="X228" s="152"/>
      <c r="Y228" s="156">
        <f>SUM(Y229:Y230)</f>
        <v>6.9000000000000006E-2</v>
      </c>
      <c r="Z228" s="152"/>
      <c r="AA228" s="157">
        <f>SUM(AA229:AA230)</f>
        <v>0</v>
      </c>
      <c r="AR228" s="158" t="s">
        <v>131</v>
      </c>
      <c r="AT228" s="159" t="s">
        <v>79</v>
      </c>
      <c r="AU228" s="159" t="s">
        <v>85</v>
      </c>
      <c r="AY228" s="158" t="s">
        <v>152</v>
      </c>
      <c r="BK228" s="160">
        <f>SUM(BK229:BK230)</f>
        <v>0</v>
      </c>
    </row>
    <row r="229" spans="2:65" s="1" customFormat="1" ht="31.5" customHeight="1">
      <c r="B229" s="34"/>
      <c r="C229" s="162" t="s">
        <v>473</v>
      </c>
      <c r="D229" s="162" t="s">
        <v>153</v>
      </c>
      <c r="E229" s="163" t="s">
        <v>474</v>
      </c>
      <c r="F229" s="245" t="s">
        <v>475</v>
      </c>
      <c r="G229" s="245"/>
      <c r="H229" s="245"/>
      <c r="I229" s="245"/>
      <c r="J229" s="164" t="s">
        <v>178</v>
      </c>
      <c r="K229" s="165">
        <v>69</v>
      </c>
      <c r="L229" s="246">
        <v>0</v>
      </c>
      <c r="M229" s="247"/>
      <c r="N229" s="248">
        <f>ROUND(L229*K229,2)</f>
        <v>0</v>
      </c>
      <c r="O229" s="248"/>
      <c r="P229" s="248"/>
      <c r="Q229" s="248"/>
      <c r="R229" s="36"/>
      <c r="T229" s="166" t="s">
        <v>22</v>
      </c>
      <c r="U229" s="43" t="s">
        <v>47</v>
      </c>
      <c r="V229" s="35"/>
      <c r="W229" s="167">
        <f>V229*K229</f>
        <v>0</v>
      </c>
      <c r="X229" s="167">
        <v>0</v>
      </c>
      <c r="Y229" s="167">
        <f>X229*K229</f>
        <v>0</v>
      </c>
      <c r="Z229" s="167">
        <v>0</v>
      </c>
      <c r="AA229" s="168">
        <f>Z229*K229</f>
        <v>0</v>
      </c>
      <c r="AR229" s="17" t="s">
        <v>216</v>
      </c>
      <c r="AT229" s="17" t="s">
        <v>153</v>
      </c>
      <c r="AU229" s="17" t="s">
        <v>131</v>
      </c>
      <c r="AY229" s="17" t="s">
        <v>152</v>
      </c>
      <c r="BE229" s="104">
        <f>IF(U229="základní",N229,0)</f>
        <v>0</v>
      </c>
      <c r="BF229" s="104">
        <f>IF(U229="snížená",N229,0)</f>
        <v>0</v>
      </c>
      <c r="BG229" s="104">
        <f>IF(U229="zákl. přenesená",N229,0)</f>
        <v>0</v>
      </c>
      <c r="BH229" s="104">
        <f>IF(U229="sníž. přenesená",N229,0)</f>
        <v>0</v>
      </c>
      <c r="BI229" s="104">
        <f>IF(U229="nulová",N229,0)</f>
        <v>0</v>
      </c>
      <c r="BJ229" s="17" t="s">
        <v>131</v>
      </c>
      <c r="BK229" s="104">
        <f>ROUND(L229*K229,2)</f>
        <v>0</v>
      </c>
      <c r="BL229" s="17" t="s">
        <v>216</v>
      </c>
      <c r="BM229" s="17" t="s">
        <v>476</v>
      </c>
    </row>
    <row r="230" spans="2:65" s="1" customFormat="1" ht="22.5" customHeight="1">
      <c r="B230" s="34"/>
      <c r="C230" s="169" t="s">
        <v>477</v>
      </c>
      <c r="D230" s="169" t="s">
        <v>234</v>
      </c>
      <c r="E230" s="170" t="s">
        <v>478</v>
      </c>
      <c r="F230" s="249" t="s">
        <v>479</v>
      </c>
      <c r="G230" s="249"/>
      <c r="H230" s="249"/>
      <c r="I230" s="249"/>
      <c r="J230" s="171" t="s">
        <v>423</v>
      </c>
      <c r="K230" s="172">
        <v>69</v>
      </c>
      <c r="L230" s="250">
        <v>0</v>
      </c>
      <c r="M230" s="251"/>
      <c r="N230" s="252">
        <f>ROUND(L230*K230,2)</f>
        <v>0</v>
      </c>
      <c r="O230" s="248"/>
      <c r="P230" s="248"/>
      <c r="Q230" s="248"/>
      <c r="R230" s="36"/>
      <c r="T230" s="166" t="s">
        <v>22</v>
      </c>
      <c r="U230" s="43" t="s">
        <v>47</v>
      </c>
      <c r="V230" s="35"/>
      <c r="W230" s="167">
        <f>V230*K230</f>
        <v>0</v>
      </c>
      <c r="X230" s="167">
        <v>1E-3</v>
      </c>
      <c r="Y230" s="167">
        <f>X230*K230</f>
        <v>6.9000000000000006E-2</v>
      </c>
      <c r="Z230" s="167">
        <v>0</v>
      </c>
      <c r="AA230" s="168">
        <f>Z230*K230</f>
        <v>0</v>
      </c>
      <c r="AR230" s="17" t="s">
        <v>279</v>
      </c>
      <c r="AT230" s="17" t="s">
        <v>234</v>
      </c>
      <c r="AU230" s="17" t="s">
        <v>131</v>
      </c>
      <c r="AY230" s="17" t="s">
        <v>152</v>
      </c>
      <c r="BE230" s="104">
        <f>IF(U230="základní",N230,0)</f>
        <v>0</v>
      </c>
      <c r="BF230" s="104">
        <f>IF(U230="snížená",N230,0)</f>
        <v>0</v>
      </c>
      <c r="BG230" s="104">
        <f>IF(U230="zákl. přenesená",N230,0)</f>
        <v>0</v>
      </c>
      <c r="BH230" s="104">
        <f>IF(U230="sníž. přenesená",N230,0)</f>
        <v>0</v>
      </c>
      <c r="BI230" s="104">
        <f>IF(U230="nulová",N230,0)</f>
        <v>0</v>
      </c>
      <c r="BJ230" s="17" t="s">
        <v>131</v>
      </c>
      <c r="BK230" s="104">
        <f>ROUND(L230*K230,2)</f>
        <v>0</v>
      </c>
      <c r="BL230" s="17" t="s">
        <v>216</v>
      </c>
      <c r="BM230" s="17" t="s">
        <v>480</v>
      </c>
    </row>
    <row r="231" spans="2:65" s="9" customFormat="1" ht="29.85" customHeight="1">
      <c r="B231" s="151"/>
      <c r="C231" s="152"/>
      <c r="D231" s="161" t="s">
        <v>124</v>
      </c>
      <c r="E231" s="161"/>
      <c r="F231" s="161"/>
      <c r="G231" s="161"/>
      <c r="H231" s="161"/>
      <c r="I231" s="161"/>
      <c r="J231" s="161"/>
      <c r="K231" s="161"/>
      <c r="L231" s="161"/>
      <c r="M231" s="161"/>
      <c r="N231" s="258">
        <f>BK231</f>
        <v>0</v>
      </c>
      <c r="O231" s="259"/>
      <c r="P231" s="259"/>
      <c r="Q231" s="259"/>
      <c r="R231" s="154"/>
      <c r="T231" s="155"/>
      <c r="U231" s="152"/>
      <c r="V231" s="152"/>
      <c r="W231" s="156">
        <f>SUM(W232:W233)</f>
        <v>0</v>
      </c>
      <c r="X231" s="152"/>
      <c r="Y231" s="156">
        <f>SUM(Y232:Y233)</f>
        <v>7.46E-2</v>
      </c>
      <c r="Z231" s="152"/>
      <c r="AA231" s="157">
        <f>SUM(AA232:AA233)</f>
        <v>0</v>
      </c>
      <c r="AR231" s="158" t="s">
        <v>131</v>
      </c>
      <c r="AT231" s="159" t="s">
        <v>79</v>
      </c>
      <c r="AU231" s="159" t="s">
        <v>85</v>
      </c>
      <c r="AY231" s="158" t="s">
        <v>152</v>
      </c>
      <c r="BK231" s="160">
        <f>SUM(BK232:BK233)</f>
        <v>0</v>
      </c>
    </row>
    <row r="232" spans="2:65" s="1" customFormat="1" ht="31.5" customHeight="1">
      <c r="B232" s="34"/>
      <c r="C232" s="162" t="s">
        <v>481</v>
      </c>
      <c r="D232" s="162" t="s">
        <v>153</v>
      </c>
      <c r="E232" s="163" t="s">
        <v>482</v>
      </c>
      <c r="F232" s="245" t="s">
        <v>483</v>
      </c>
      <c r="G232" s="245"/>
      <c r="H232" s="245"/>
      <c r="I232" s="245"/>
      <c r="J232" s="164" t="s">
        <v>298</v>
      </c>
      <c r="K232" s="165">
        <v>4</v>
      </c>
      <c r="L232" s="246">
        <v>0</v>
      </c>
      <c r="M232" s="247"/>
      <c r="N232" s="248">
        <f>ROUND(L232*K232,2)</f>
        <v>0</v>
      </c>
      <c r="O232" s="248"/>
      <c r="P232" s="248"/>
      <c r="Q232" s="248"/>
      <c r="R232" s="36"/>
      <c r="T232" s="166" t="s">
        <v>22</v>
      </c>
      <c r="U232" s="43" t="s">
        <v>47</v>
      </c>
      <c r="V232" s="35"/>
      <c r="W232" s="167">
        <f>V232*K232</f>
        <v>0</v>
      </c>
      <c r="X232" s="167">
        <v>1.4999999999999999E-4</v>
      </c>
      <c r="Y232" s="167">
        <f>X232*K232</f>
        <v>5.9999999999999995E-4</v>
      </c>
      <c r="Z232" s="167">
        <v>0</v>
      </c>
      <c r="AA232" s="168">
        <f>Z232*K232</f>
        <v>0</v>
      </c>
      <c r="AR232" s="17" t="s">
        <v>216</v>
      </c>
      <c r="AT232" s="17" t="s">
        <v>153</v>
      </c>
      <c r="AU232" s="17" t="s">
        <v>131</v>
      </c>
      <c r="AY232" s="17" t="s">
        <v>152</v>
      </c>
      <c r="BE232" s="104">
        <f>IF(U232="základní",N232,0)</f>
        <v>0</v>
      </c>
      <c r="BF232" s="104">
        <f>IF(U232="snížená",N232,0)</f>
        <v>0</v>
      </c>
      <c r="BG232" s="104">
        <f>IF(U232="zákl. přenesená",N232,0)</f>
        <v>0</v>
      </c>
      <c r="BH232" s="104">
        <f>IF(U232="sníž. přenesená",N232,0)</f>
        <v>0</v>
      </c>
      <c r="BI232" s="104">
        <f>IF(U232="nulová",N232,0)</f>
        <v>0</v>
      </c>
      <c r="BJ232" s="17" t="s">
        <v>131</v>
      </c>
      <c r="BK232" s="104">
        <f>ROUND(L232*K232,2)</f>
        <v>0</v>
      </c>
      <c r="BL232" s="17" t="s">
        <v>216</v>
      </c>
      <c r="BM232" s="17" t="s">
        <v>484</v>
      </c>
    </row>
    <row r="233" spans="2:65" s="1" customFormat="1" ht="44.25" customHeight="1">
      <c r="B233" s="34"/>
      <c r="C233" s="169" t="s">
        <v>485</v>
      </c>
      <c r="D233" s="169" t="s">
        <v>234</v>
      </c>
      <c r="E233" s="170" t="s">
        <v>486</v>
      </c>
      <c r="F233" s="249" t="s">
        <v>487</v>
      </c>
      <c r="G233" s="249"/>
      <c r="H233" s="249"/>
      <c r="I233" s="249"/>
      <c r="J233" s="171" t="s">
        <v>298</v>
      </c>
      <c r="K233" s="172">
        <v>4</v>
      </c>
      <c r="L233" s="250">
        <v>0</v>
      </c>
      <c r="M233" s="251"/>
      <c r="N233" s="252">
        <f>ROUND(L233*K233,2)</f>
        <v>0</v>
      </c>
      <c r="O233" s="248"/>
      <c r="P233" s="248"/>
      <c r="Q233" s="248"/>
      <c r="R233" s="36"/>
      <c r="T233" s="166" t="s">
        <v>22</v>
      </c>
      <c r="U233" s="43" t="s">
        <v>47</v>
      </c>
      <c r="V233" s="35"/>
      <c r="W233" s="167">
        <f>V233*K233</f>
        <v>0</v>
      </c>
      <c r="X233" s="167">
        <v>1.8499999999999999E-2</v>
      </c>
      <c r="Y233" s="167">
        <f>X233*K233</f>
        <v>7.3999999999999996E-2</v>
      </c>
      <c r="Z233" s="167">
        <v>0</v>
      </c>
      <c r="AA233" s="168">
        <f>Z233*K233</f>
        <v>0</v>
      </c>
      <c r="AR233" s="17" t="s">
        <v>185</v>
      </c>
      <c r="AT233" s="17" t="s">
        <v>234</v>
      </c>
      <c r="AU233" s="17" t="s">
        <v>131</v>
      </c>
      <c r="AY233" s="17" t="s">
        <v>152</v>
      </c>
      <c r="BE233" s="104">
        <f>IF(U233="základní",N233,0)</f>
        <v>0</v>
      </c>
      <c r="BF233" s="104">
        <f>IF(U233="snížená",N233,0)</f>
        <v>0</v>
      </c>
      <c r="BG233" s="104">
        <f>IF(U233="zákl. přenesená",N233,0)</f>
        <v>0</v>
      </c>
      <c r="BH233" s="104">
        <f>IF(U233="sníž. přenesená",N233,0)</f>
        <v>0</v>
      </c>
      <c r="BI233" s="104">
        <f>IF(U233="nulová",N233,0)</f>
        <v>0</v>
      </c>
      <c r="BJ233" s="17" t="s">
        <v>131</v>
      </c>
      <c r="BK233" s="104">
        <f>ROUND(L233*K233,2)</f>
        <v>0</v>
      </c>
      <c r="BL233" s="17" t="s">
        <v>157</v>
      </c>
      <c r="BM233" s="17" t="s">
        <v>488</v>
      </c>
    </row>
    <row r="234" spans="2:65" s="9" customFormat="1" ht="37.35" customHeight="1">
      <c r="B234" s="151"/>
      <c r="C234" s="152"/>
      <c r="D234" s="153" t="s">
        <v>125</v>
      </c>
      <c r="E234" s="153"/>
      <c r="F234" s="153"/>
      <c r="G234" s="153"/>
      <c r="H234" s="153"/>
      <c r="I234" s="153"/>
      <c r="J234" s="153"/>
      <c r="K234" s="153"/>
      <c r="L234" s="153"/>
      <c r="M234" s="153"/>
      <c r="N234" s="260">
        <f>BK234</f>
        <v>0</v>
      </c>
      <c r="O234" s="261"/>
      <c r="P234" s="261"/>
      <c r="Q234" s="261"/>
      <c r="R234" s="154"/>
      <c r="T234" s="155"/>
      <c r="U234" s="152"/>
      <c r="V234" s="152"/>
      <c r="W234" s="156">
        <f>W235</f>
        <v>0</v>
      </c>
      <c r="X234" s="152"/>
      <c r="Y234" s="156">
        <f>Y235</f>
        <v>0</v>
      </c>
      <c r="Z234" s="152"/>
      <c r="AA234" s="157">
        <f>AA235</f>
        <v>0</v>
      </c>
      <c r="AR234" s="158" t="s">
        <v>170</v>
      </c>
      <c r="AT234" s="159" t="s">
        <v>79</v>
      </c>
      <c r="AU234" s="159" t="s">
        <v>80</v>
      </c>
      <c r="AY234" s="158" t="s">
        <v>152</v>
      </c>
      <c r="BK234" s="160">
        <f>BK235</f>
        <v>0</v>
      </c>
    </row>
    <row r="235" spans="2:65" s="9" customFormat="1" ht="19.899999999999999" customHeight="1">
      <c r="B235" s="151"/>
      <c r="C235" s="152"/>
      <c r="D235" s="161" t="s">
        <v>126</v>
      </c>
      <c r="E235" s="161"/>
      <c r="F235" s="161"/>
      <c r="G235" s="161"/>
      <c r="H235" s="161"/>
      <c r="I235" s="161"/>
      <c r="J235" s="161"/>
      <c r="K235" s="161"/>
      <c r="L235" s="161"/>
      <c r="M235" s="161"/>
      <c r="N235" s="256">
        <f>BK235</f>
        <v>0</v>
      </c>
      <c r="O235" s="257"/>
      <c r="P235" s="257"/>
      <c r="Q235" s="257"/>
      <c r="R235" s="154"/>
      <c r="T235" s="155"/>
      <c r="U235" s="152"/>
      <c r="V235" s="152"/>
      <c r="W235" s="156">
        <f>W236</f>
        <v>0</v>
      </c>
      <c r="X235" s="152"/>
      <c r="Y235" s="156">
        <f>Y236</f>
        <v>0</v>
      </c>
      <c r="Z235" s="152"/>
      <c r="AA235" s="157">
        <f>AA236</f>
        <v>0</v>
      </c>
      <c r="AR235" s="158" t="s">
        <v>170</v>
      </c>
      <c r="AT235" s="159" t="s">
        <v>79</v>
      </c>
      <c r="AU235" s="159" t="s">
        <v>85</v>
      </c>
      <c r="AY235" s="158" t="s">
        <v>152</v>
      </c>
      <c r="BK235" s="160">
        <f>BK236</f>
        <v>0</v>
      </c>
    </row>
    <row r="236" spans="2:65" s="1" customFormat="1" ht="31.5" customHeight="1">
      <c r="B236" s="34"/>
      <c r="C236" s="162" t="s">
        <v>489</v>
      </c>
      <c r="D236" s="162" t="s">
        <v>153</v>
      </c>
      <c r="E236" s="163" t="s">
        <v>490</v>
      </c>
      <c r="F236" s="245" t="s">
        <v>491</v>
      </c>
      <c r="G236" s="245"/>
      <c r="H236" s="245"/>
      <c r="I236" s="245"/>
      <c r="J236" s="164" t="s">
        <v>492</v>
      </c>
      <c r="K236" s="165">
        <v>1</v>
      </c>
      <c r="L236" s="246">
        <v>0</v>
      </c>
      <c r="M236" s="247"/>
      <c r="N236" s="248">
        <f>ROUND(L236*K236,2)</f>
        <v>0</v>
      </c>
      <c r="O236" s="248"/>
      <c r="P236" s="248"/>
      <c r="Q236" s="248"/>
      <c r="R236" s="36"/>
      <c r="T236" s="166" t="s">
        <v>22</v>
      </c>
      <c r="U236" s="43" t="s">
        <v>47</v>
      </c>
      <c r="V236" s="35"/>
      <c r="W236" s="167">
        <f>V236*K236</f>
        <v>0</v>
      </c>
      <c r="X236" s="167">
        <v>0</v>
      </c>
      <c r="Y236" s="167">
        <f>X236*K236</f>
        <v>0</v>
      </c>
      <c r="Z236" s="167">
        <v>0</v>
      </c>
      <c r="AA236" s="168">
        <f>Z236*K236</f>
        <v>0</v>
      </c>
      <c r="AR236" s="17" t="s">
        <v>493</v>
      </c>
      <c r="AT236" s="17" t="s">
        <v>153</v>
      </c>
      <c r="AU236" s="17" t="s">
        <v>131</v>
      </c>
      <c r="AY236" s="17" t="s">
        <v>152</v>
      </c>
      <c r="BE236" s="104">
        <f>IF(U236="základní",N236,0)</f>
        <v>0</v>
      </c>
      <c r="BF236" s="104">
        <f>IF(U236="snížená",N236,0)</f>
        <v>0</v>
      </c>
      <c r="BG236" s="104">
        <f>IF(U236="zákl. přenesená",N236,0)</f>
        <v>0</v>
      </c>
      <c r="BH236" s="104">
        <f>IF(U236="sníž. přenesená",N236,0)</f>
        <v>0</v>
      </c>
      <c r="BI236" s="104">
        <f>IF(U236="nulová",N236,0)</f>
        <v>0</v>
      </c>
      <c r="BJ236" s="17" t="s">
        <v>131</v>
      </c>
      <c r="BK236" s="104">
        <f>ROUND(L236*K236,2)</f>
        <v>0</v>
      </c>
      <c r="BL236" s="17" t="s">
        <v>493</v>
      </c>
      <c r="BM236" s="17" t="s">
        <v>494</v>
      </c>
    </row>
    <row r="237" spans="2:65" s="1" customFormat="1" ht="49.9" customHeight="1">
      <c r="B237" s="34"/>
      <c r="C237" s="35"/>
      <c r="D237" s="153" t="s">
        <v>495</v>
      </c>
      <c r="E237" s="35"/>
      <c r="F237" s="35"/>
      <c r="G237" s="35"/>
      <c r="H237" s="35"/>
      <c r="I237" s="35"/>
      <c r="J237" s="35"/>
      <c r="K237" s="35"/>
      <c r="L237" s="35"/>
      <c r="M237" s="35"/>
      <c r="N237" s="262">
        <f t="shared" ref="N237:N242" si="45">BK237</f>
        <v>0</v>
      </c>
      <c r="O237" s="263"/>
      <c r="P237" s="263"/>
      <c r="Q237" s="263"/>
      <c r="R237" s="36"/>
      <c r="T237" s="137"/>
      <c r="U237" s="35"/>
      <c r="V237" s="35"/>
      <c r="W237" s="35"/>
      <c r="X237" s="35"/>
      <c r="Y237" s="35"/>
      <c r="Z237" s="35"/>
      <c r="AA237" s="77"/>
      <c r="AT237" s="17" t="s">
        <v>79</v>
      </c>
      <c r="AU237" s="17" t="s">
        <v>80</v>
      </c>
      <c r="AY237" s="17" t="s">
        <v>496</v>
      </c>
      <c r="BK237" s="104">
        <f>SUM(BK238:BK242)</f>
        <v>0</v>
      </c>
    </row>
    <row r="238" spans="2:65" s="1" customFormat="1" ht="22.35" customHeight="1">
      <c r="B238" s="34"/>
      <c r="C238" s="173" t="s">
        <v>22</v>
      </c>
      <c r="D238" s="173" t="s">
        <v>153</v>
      </c>
      <c r="E238" s="174" t="s">
        <v>22</v>
      </c>
      <c r="F238" s="253" t="s">
        <v>22</v>
      </c>
      <c r="G238" s="253"/>
      <c r="H238" s="253"/>
      <c r="I238" s="253"/>
      <c r="J238" s="175" t="s">
        <v>22</v>
      </c>
      <c r="K238" s="176"/>
      <c r="L238" s="246"/>
      <c r="M238" s="248"/>
      <c r="N238" s="248">
        <f t="shared" si="45"/>
        <v>0</v>
      </c>
      <c r="O238" s="248"/>
      <c r="P238" s="248"/>
      <c r="Q238" s="248"/>
      <c r="R238" s="36"/>
      <c r="T238" s="166" t="s">
        <v>22</v>
      </c>
      <c r="U238" s="177" t="s">
        <v>47</v>
      </c>
      <c r="V238" s="35"/>
      <c r="W238" s="35"/>
      <c r="X238" s="35"/>
      <c r="Y238" s="35"/>
      <c r="Z238" s="35"/>
      <c r="AA238" s="77"/>
      <c r="AT238" s="17" t="s">
        <v>496</v>
      </c>
      <c r="AU238" s="17" t="s">
        <v>85</v>
      </c>
      <c r="AY238" s="17" t="s">
        <v>496</v>
      </c>
      <c r="BE238" s="104">
        <f>IF(U238="základní",N238,0)</f>
        <v>0</v>
      </c>
      <c r="BF238" s="104">
        <f>IF(U238="snížená",N238,0)</f>
        <v>0</v>
      </c>
      <c r="BG238" s="104">
        <f>IF(U238="zákl. přenesená",N238,0)</f>
        <v>0</v>
      </c>
      <c r="BH238" s="104">
        <f>IF(U238="sníž. přenesená",N238,0)</f>
        <v>0</v>
      </c>
      <c r="BI238" s="104">
        <f>IF(U238="nulová",N238,0)</f>
        <v>0</v>
      </c>
      <c r="BJ238" s="17" t="s">
        <v>131</v>
      </c>
      <c r="BK238" s="104">
        <f>L238*K238</f>
        <v>0</v>
      </c>
    </row>
    <row r="239" spans="2:65" s="1" customFormat="1" ht="22.35" customHeight="1">
      <c r="B239" s="34"/>
      <c r="C239" s="173" t="s">
        <v>22</v>
      </c>
      <c r="D239" s="173" t="s">
        <v>153</v>
      </c>
      <c r="E239" s="174" t="s">
        <v>22</v>
      </c>
      <c r="F239" s="253" t="s">
        <v>22</v>
      </c>
      <c r="G239" s="253"/>
      <c r="H239" s="253"/>
      <c r="I239" s="253"/>
      <c r="J239" s="175" t="s">
        <v>22</v>
      </c>
      <c r="K239" s="176"/>
      <c r="L239" s="246"/>
      <c r="M239" s="248"/>
      <c r="N239" s="248">
        <f t="shared" si="45"/>
        <v>0</v>
      </c>
      <c r="O239" s="248"/>
      <c r="P239" s="248"/>
      <c r="Q239" s="248"/>
      <c r="R239" s="36"/>
      <c r="T239" s="166" t="s">
        <v>22</v>
      </c>
      <c r="U239" s="177" t="s">
        <v>47</v>
      </c>
      <c r="V239" s="35"/>
      <c r="W239" s="35"/>
      <c r="X239" s="35"/>
      <c r="Y239" s="35"/>
      <c r="Z239" s="35"/>
      <c r="AA239" s="77"/>
      <c r="AT239" s="17" t="s">
        <v>496</v>
      </c>
      <c r="AU239" s="17" t="s">
        <v>85</v>
      </c>
      <c r="AY239" s="17" t="s">
        <v>496</v>
      </c>
      <c r="BE239" s="104">
        <f>IF(U239="základní",N239,0)</f>
        <v>0</v>
      </c>
      <c r="BF239" s="104">
        <f>IF(U239="snížená",N239,0)</f>
        <v>0</v>
      </c>
      <c r="BG239" s="104">
        <f>IF(U239="zákl. přenesená",N239,0)</f>
        <v>0</v>
      </c>
      <c r="BH239" s="104">
        <f>IF(U239="sníž. přenesená",N239,0)</f>
        <v>0</v>
      </c>
      <c r="BI239" s="104">
        <f>IF(U239="nulová",N239,0)</f>
        <v>0</v>
      </c>
      <c r="BJ239" s="17" t="s">
        <v>131</v>
      </c>
      <c r="BK239" s="104">
        <f>L239*K239</f>
        <v>0</v>
      </c>
    </row>
    <row r="240" spans="2:65" s="1" customFormat="1" ht="22.35" customHeight="1">
      <c r="B240" s="34"/>
      <c r="C240" s="173" t="s">
        <v>22</v>
      </c>
      <c r="D240" s="173" t="s">
        <v>153</v>
      </c>
      <c r="E240" s="174" t="s">
        <v>22</v>
      </c>
      <c r="F240" s="253" t="s">
        <v>22</v>
      </c>
      <c r="G240" s="253"/>
      <c r="H240" s="253"/>
      <c r="I240" s="253"/>
      <c r="J240" s="175" t="s">
        <v>22</v>
      </c>
      <c r="K240" s="176"/>
      <c r="L240" s="246"/>
      <c r="M240" s="248"/>
      <c r="N240" s="248">
        <f t="shared" si="45"/>
        <v>0</v>
      </c>
      <c r="O240" s="248"/>
      <c r="P240" s="248"/>
      <c r="Q240" s="248"/>
      <c r="R240" s="36"/>
      <c r="T240" s="166" t="s">
        <v>22</v>
      </c>
      <c r="U240" s="177" t="s">
        <v>47</v>
      </c>
      <c r="V240" s="35"/>
      <c r="W240" s="35"/>
      <c r="X240" s="35"/>
      <c r="Y240" s="35"/>
      <c r="Z240" s="35"/>
      <c r="AA240" s="77"/>
      <c r="AT240" s="17" t="s">
        <v>496</v>
      </c>
      <c r="AU240" s="17" t="s">
        <v>85</v>
      </c>
      <c r="AY240" s="17" t="s">
        <v>496</v>
      </c>
      <c r="BE240" s="104">
        <f>IF(U240="základní",N240,0)</f>
        <v>0</v>
      </c>
      <c r="BF240" s="104">
        <f>IF(U240="snížená",N240,0)</f>
        <v>0</v>
      </c>
      <c r="BG240" s="104">
        <f>IF(U240="zákl. přenesená",N240,0)</f>
        <v>0</v>
      </c>
      <c r="BH240" s="104">
        <f>IF(U240="sníž. přenesená",N240,0)</f>
        <v>0</v>
      </c>
      <c r="BI240" s="104">
        <f>IF(U240="nulová",N240,0)</f>
        <v>0</v>
      </c>
      <c r="BJ240" s="17" t="s">
        <v>131</v>
      </c>
      <c r="BK240" s="104">
        <f>L240*K240</f>
        <v>0</v>
      </c>
    </row>
    <row r="241" spans="2:63" s="1" customFormat="1" ht="22.35" customHeight="1">
      <c r="B241" s="34"/>
      <c r="C241" s="173" t="s">
        <v>22</v>
      </c>
      <c r="D241" s="173" t="s">
        <v>153</v>
      </c>
      <c r="E241" s="174" t="s">
        <v>22</v>
      </c>
      <c r="F241" s="253" t="s">
        <v>22</v>
      </c>
      <c r="G241" s="253"/>
      <c r="H241" s="253"/>
      <c r="I241" s="253"/>
      <c r="J241" s="175" t="s">
        <v>22</v>
      </c>
      <c r="K241" s="176"/>
      <c r="L241" s="246"/>
      <c r="M241" s="248"/>
      <c r="N241" s="248">
        <f t="shared" si="45"/>
        <v>0</v>
      </c>
      <c r="O241" s="248"/>
      <c r="P241" s="248"/>
      <c r="Q241" s="248"/>
      <c r="R241" s="36"/>
      <c r="T241" s="166" t="s">
        <v>22</v>
      </c>
      <c r="U241" s="177" t="s">
        <v>47</v>
      </c>
      <c r="V241" s="35"/>
      <c r="W241" s="35"/>
      <c r="X241" s="35"/>
      <c r="Y241" s="35"/>
      <c r="Z241" s="35"/>
      <c r="AA241" s="77"/>
      <c r="AT241" s="17" t="s">
        <v>496</v>
      </c>
      <c r="AU241" s="17" t="s">
        <v>85</v>
      </c>
      <c r="AY241" s="17" t="s">
        <v>496</v>
      </c>
      <c r="BE241" s="104">
        <f>IF(U241="základní",N241,0)</f>
        <v>0</v>
      </c>
      <c r="BF241" s="104">
        <f>IF(U241="snížená",N241,0)</f>
        <v>0</v>
      </c>
      <c r="BG241" s="104">
        <f>IF(U241="zákl. přenesená",N241,0)</f>
        <v>0</v>
      </c>
      <c r="BH241" s="104">
        <f>IF(U241="sníž. přenesená",N241,0)</f>
        <v>0</v>
      </c>
      <c r="BI241" s="104">
        <f>IF(U241="nulová",N241,0)</f>
        <v>0</v>
      </c>
      <c r="BJ241" s="17" t="s">
        <v>131</v>
      </c>
      <c r="BK241" s="104">
        <f>L241*K241</f>
        <v>0</v>
      </c>
    </row>
    <row r="242" spans="2:63" s="1" customFormat="1" ht="22.35" customHeight="1">
      <c r="B242" s="34"/>
      <c r="C242" s="173" t="s">
        <v>22</v>
      </c>
      <c r="D242" s="173" t="s">
        <v>153</v>
      </c>
      <c r="E242" s="174" t="s">
        <v>22</v>
      </c>
      <c r="F242" s="253" t="s">
        <v>22</v>
      </c>
      <c r="G242" s="253"/>
      <c r="H242" s="253"/>
      <c r="I242" s="253"/>
      <c r="J242" s="175" t="s">
        <v>22</v>
      </c>
      <c r="K242" s="176"/>
      <c r="L242" s="246"/>
      <c r="M242" s="248"/>
      <c r="N242" s="248">
        <f t="shared" si="45"/>
        <v>0</v>
      </c>
      <c r="O242" s="248"/>
      <c r="P242" s="248"/>
      <c r="Q242" s="248"/>
      <c r="R242" s="36"/>
      <c r="T242" s="166" t="s">
        <v>22</v>
      </c>
      <c r="U242" s="177" t="s">
        <v>47</v>
      </c>
      <c r="V242" s="55"/>
      <c r="W242" s="55"/>
      <c r="X242" s="55"/>
      <c r="Y242" s="55"/>
      <c r="Z242" s="55"/>
      <c r="AA242" s="57"/>
      <c r="AT242" s="17" t="s">
        <v>496</v>
      </c>
      <c r="AU242" s="17" t="s">
        <v>85</v>
      </c>
      <c r="AY242" s="17" t="s">
        <v>496</v>
      </c>
      <c r="BE242" s="104">
        <f>IF(U242="základní",N242,0)</f>
        <v>0</v>
      </c>
      <c r="BF242" s="104">
        <f>IF(U242="snížená",N242,0)</f>
        <v>0</v>
      </c>
      <c r="BG242" s="104">
        <f>IF(U242="zákl. přenesená",N242,0)</f>
        <v>0</v>
      </c>
      <c r="BH242" s="104">
        <f>IF(U242="sníž. přenesená",N242,0)</f>
        <v>0</v>
      </c>
      <c r="BI242" s="104">
        <f>IF(U242="nulová",N242,0)</f>
        <v>0</v>
      </c>
      <c r="BJ242" s="17" t="s">
        <v>131</v>
      </c>
      <c r="BK242" s="104">
        <f>L242*K242</f>
        <v>0</v>
      </c>
    </row>
    <row r="243" spans="2:63" s="1" customFormat="1" ht="6.95" customHeight="1">
      <c r="B243" s="58"/>
      <c r="C243" s="59"/>
      <c r="D243" s="59"/>
      <c r="E243" s="59"/>
      <c r="F243" s="59"/>
      <c r="G243" s="59"/>
      <c r="H243" s="59"/>
      <c r="I243" s="59"/>
      <c r="J243" s="59"/>
      <c r="K243" s="59"/>
      <c r="L243" s="59"/>
      <c r="M243" s="59"/>
      <c r="N243" s="59"/>
      <c r="O243" s="59"/>
      <c r="P243" s="59"/>
      <c r="Q243" s="59"/>
      <c r="R243" s="60"/>
    </row>
  </sheetData>
  <sheetProtection algorithmName="SHA-512" hashValue="dDO0Gs7UZilUUq9RsJSFlW2/S3rb6RZxHcrY4F8Qm6vb8xJLI2eLH64PkQ7E34I3z6mMnJ+CwXAzKRG85PO4cg==" saltValue="aj35jcT5EFNM+YURGX4yrA==" spinCount="100000" sheet="1" objects="1" scenarios="1" formatCells="0" formatColumns="0" formatRows="0" sort="0" autoFilter="0"/>
  <mergeCells count="367">
    <mergeCell ref="N234:Q234"/>
    <mergeCell ref="N235:Q235"/>
    <mergeCell ref="N237:Q237"/>
    <mergeCell ref="H1:K1"/>
    <mergeCell ref="S2:AC2"/>
    <mergeCell ref="N165:Q165"/>
    <mergeCell ref="N172:Q172"/>
    <mergeCell ref="N175:Q175"/>
    <mergeCell ref="N200:Q200"/>
    <mergeCell ref="N202:Q202"/>
    <mergeCell ref="N208:Q208"/>
    <mergeCell ref="N210:Q210"/>
    <mergeCell ref="N211:Q211"/>
    <mergeCell ref="N220:Q220"/>
    <mergeCell ref="F240:I240"/>
    <mergeCell ref="L240:M240"/>
    <mergeCell ref="N240:Q240"/>
    <mergeCell ref="F241:I241"/>
    <mergeCell ref="L241:M241"/>
    <mergeCell ref="N241:Q241"/>
    <mergeCell ref="F242:I242"/>
    <mergeCell ref="L242:M242"/>
    <mergeCell ref="N242:Q242"/>
    <mergeCell ref="F236:I236"/>
    <mergeCell ref="L236:M236"/>
    <mergeCell ref="N236:Q236"/>
    <mergeCell ref="F238:I238"/>
    <mergeCell ref="L238:M238"/>
    <mergeCell ref="N238:Q238"/>
    <mergeCell ref="F239:I239"/>
    <mergeCell ref="L239:M239"/>
    <mergeCell ref="N239:Q239"/>
    <mergeCell ref="F230:I230"/>
    <mergeCell ref="L230:M230"/>
    <mergeCell ref="N230:Q230"/>
    <mergeCell ref="F232:I232"/>
    <mergeCell ref="L232:M232"/>
    <mergeCell ref="N232:Q232"/>
    <mergeCell ref="F233:I233"/>
    <mergeCell ref="L233:M233"/>
    <mergeCell ref="N233:Q233"/>
    <mergeCell ref="N231:Q231"/>
    <mergeCell ref="F226:I226"/>
    <mergeCell ref="L226:M226"/>
    <mergeCell ref="N226:Q226"/>
    <mergeCell ref="F227:I227"/>
    <mergeCell ref="L227:M227"/>
    <mergeCell ref="N227:Q227"/>
    <mergeCell ref="F229:I229"/>
    <mergeCell ref="L229:M229"/>
    <mergeCell ref="N229:Q229"/>
    <mergeCell ref="N228:Q228"/>
    <mergeCell ref="F222:I222"/>
    <mergeCell ref="L222:M222"/>
    <mergeCell ref="N222:Q222"/>
    <mergeCell ref="F224:I224"/>
    <mergeCell ref="L224:M224"/>
    <mergeCell ref="N224:Q224"/>
    <mergeCell ref="F225:I225"/>
    <mergeCell ref="L225:M225"/>
    <mergeCell ref="N225:Q225"/>
    <mergeCell ref="N223:Q223"/>
    <mergeCell ref="F218:I218"/>
    <mergeCell ref="L218:M218"/>
    <mergeCell ref="N218:Q218"/>
    <mergeCell ref="F219:I219"/>
    <mergeCell ref="L219:M219"/>
    <mergeCell ref="N219:Q219"/>
    <mergeCell ref="F221:I221"/>
    <mergeCell ref="L221:M221"/>
    <mergeCell ref="N221:Q221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06:I206"/>
    <mergeCell ref="L206:M206"/>
    <mergeCell ref="N206:Q206"/>
    <mergeCell ref="F207:I207"/>
    <mergeCell ref="L207:M207"/>
    <mergeCell ref="N207:Q207"/>
    <mergeCell ref="F209:I209"/>
    <mergeCell ref="L209:M209"/>
    <mergeCell ref="N209:Q209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198:I198"/>
    <mergeCell ref="L198:M198"/>
    <mergeCell ref="N198:Q198"/>
    <mergeCell ref="F199:I199"/>
    <mergeCell ref="L199:M199"/>
    <mergeCell ref="N199:Q199"/>
    <mergeCell ref="F201:I201"/>
    <mergeCell ref="L201:M201"/>
    <mergeCell ref="N201:Q201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73:I173"/>
    <mergeCell ref="L173:M173"/>
    <mergeCell ref="N173:Q173"/>
    <mergeCell ref="F174:I174"/>
    <mergeCell ref="L174:M174"/>
    <mergeCell ref="N174:Q174"/>
    <mergeCell ref="F176:I176"/>
    <mergeCell ref="L176:M176"/>
    <mergeCell ref="N176:Q176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0:I160"/>
    <mergeCell ref="L160:M160"/>
    <mergeCell ref="N160:Q160"/>
    <mergeCell ref="F162:I162"/>
    <mergeCell ref="L162:M162"/>
    <mergeCell ref="N162:Q162"/>
    <mergeCell ref="F164:I164"/>
    <mergeCell ref="L164:M164"/>
    <mergeCell ref="N164:Q164"/>
    <mergeCell ref="N161:Q161"/>
    <mergeCell ref="N163:Q163"/>
    <mergeCell ref="F156:I156"/>
    <mergeCell ref="L156:M156"/>
    <mergeCell ref="N156:Q156"/>
    <mergeCell ref="F157:I157"/>
    <mergeCell ref="L157:M157"/>
    <mergeCell ref="N157:Q157"/>
    <mergeCell ref="F159:I159"/>
    <mergeCell ref="L159:M159"/>
    <mergeCell ref="N159:Q159"/>
    <mergeCell ref="N158:Q158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32:I132"/>
    <mergeCell ref="L132:M132"/>
    <mergeCell ref="N132:Q132"/>
    <mergeCell ref="F136:I136"/>
    <mergeCell ref="L136:M136"/>
    <mergeCell ref="N136:Q136"/>
    <mergeCell ref="F137:I137"/>
    <mergeCell ref="L137:M137"/>
    <mergeCell ref="N137:Q137"/>
    <mergeCell ref="N133:Q133"/>
    <mergeCell ref="N134:Q134"/>
    <mergeCell ref="N135:Q135"/>
    <mergeCell ref="D114:H114"/>
    <mergeCell ref="N114:Q114"/>
    <mergeCell ref="N115:Q115"/>
    <mergeCell ref="L117:Q117"/>
    <mergeCell ref="C123:Q123"/>
    <mergeCell ref="F125:P125"/>
    <mergeCell ref="M127:P127"/>
    <mergeCell ref="M129:Q129"/>
    <mergeCell ref="M130:Q130"/>
    <mergeCell ref="N107:Q107"/>
    <mergeCell ref="N109:Q109"/>
    <mergeCell ref="D110:H110"/>
    <mergeCell ref="N110:Q110"/>
    <mergeCell ref="D111:H111"/>
    <mergeCell ref="N111:Q111"/>
    <mergeCell ref="D112:H112"/>
    <mergeCell ref="N112:Q112"/>
    <mergeCell ref="D113:H113"/>
    <mergeCell ref="N113:Q113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E14:L14"/>
    <mergeCell ref="O14:P14"/>
  </mergeCells>
  <dataValidations count="2">
    <dataValidation type="list" allowBlank="1" showInputMessage="1" showErrorMessage="1" error="Povoleny jsou hodnoty K, M." sqref="D238:D243">
      <formula1>"K, M"</formula1>
    </dataValidation>
    <dataValidation type="list" allowBlank="1" showInputMessage="1" showErrorMessage="1" error="Povoleny jsou hodnoty základní, snížená, zákl. přenesená, sníž. přenesená, nulová." sqref="U238:U243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5" display="2) Rekapitulace rozpočtu"/>
    <hyperlink ref="L1" location="C132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15-07-17 - BYTOVÝ DŮM, TŘ...</vt:lpstr>
      <vt:lpstr>'15-07-17 - BYTOVÝ DŮM, TŘ...'!Názvy_tisku</vt:lpstr>
      <vt:lpstr>'Rekapitulace stavby'!Názvy_tisku</vt:lpstr>
      <vt:lpstr>'15-07-17 - BYTOVÝ DŮM, TŘ...'!Oblast_tisku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Zelinkova</dc:creator>
  <cp:lastModifiedBy>Martina Zelinkova</cp:lastModifiedBy>
  <dcterms:created xsi:type="dcterms:W3CDTF">2017-07-13T18:30:42Z</dcterms:created>
  <dcterms:modified xsi:type="dcterms:W3CDTF">2017-07-13T18:30:46Z</dcterms:modified>
</cp:coreProperties>
</file>